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99" firstSheet="2" activeTab="2"/>
  </bookViews>
  <sheets>
    <sheet name="Consultant" sheetId="1" state="hidden" r:id="rId1"/>
    <sheet name="Biens" sheetId="2" state="hidden" r:id="rId2"/>
    <sheet name="Consultants Format Web" sheetId="3" r:id="rId3"/>
    <sheet name="Biens Format Web" sheetId="4" r:id="rId4"/>
  </sheets>
  <definedNames>
    <definedName name="_xlnm.Print_Titles" localSheetId="0">'Consultant'!$18:$18</definedName>
    <definedName name="OLE_LINK4" localSheetId="0">'Consultant'!#REF!</definedName>
  </definedNames>
  <calcPr fullCalcOnLoad="1"/>
</workbook>
</file>

<file path=xl/sharedStrings.xml><?xml version="1.0" encoding="utf-8"?>
<sst xmlns="http://schemas.openxmlformats.org/spreadsheetml/2006/main" count="517" uniqueCount="165">
  <si>
    <t>Revue à priori ou à posteriori</t>
  </si>
  <si>
    <t>Commentaire</t>
  </si>
  <si>
    <t>Méthode de passation de marché</t>
  </si>
  <si>
    <t>NA</t>
  </si>
  <si>
    <t>Seuil de revue préalable
(Eq. UC.)</t>
  </si>
  <si>
    <t>TOTAL</t>
  </si>
  <si>
    <t>A priori</t>
  </si>
  <si>
    <t>1. SBQC</t>
  </si>
  <si>
    <t>3. Entente directe Firmes/CI</t>
  </si>
  <si>
    <t>4. Consultants individuels</t>
  </si>
  <si>
    <t>Méthode de sélection</t>
  </si>
  <si>
    <t>Marché forfaitaire / Temps passé</t>
  </si>
  <si>
    <t>Date lancement AMI</t>
  </si>
  <si>
    <t>Date attendu Fin de remise des Propositions</t>
  </si>
  <si>
    <t>Planifié</t>
  </si>
  <si>
    <t>DONNEES DE BASE</t>
  </si>
  <si>
    <t>Lancement Demande de propositions</t>
  </si>
  <si>
    <t>Attribution du Contrat</t>
  </si>
  <si>
    <t>Exécution du Contrat</t>
  </si>
  <si>
    <t>Date Attribution du Contrat</t>
  </si>
  <si>
    <t>Date Signature Contrat</t>
  </si>
  <si>
    <t>Date Début</t>
  </si>
  <si>
    <t>Date Fin</t>
  </si>
  <si>
    <t>Date Invitation</t>
  </si>
  <si>
    <t>Plan vs. Actuel</t>
  </si>
  <si>
    <t>Ouverture Propositions Financières</t>
  </si>
  <si>
    <t>Date
Publication</t>
  </si>
  <si>
    <t>Date Non-objection</t>
  </si>
  <si>
    <t>Avis à Manifestation d'Intérêt (AMI)</t>
  </si>
  <si>
    <t>Date Remise / Ouverture Propositions tech</t>
  </si>
  <si>
    <t>Description de la Mission</t>
  </si>
  <si>
    <t>Réel</t>
  </si>
  <si>
    <t>Montant Contrat en 
UC (000)</t>
  </si>
  <si>
    <t>Date Remise Candidatures</t>
  </si>
  <si>
    <t>Liste Restreinte &amp; Demande de Propositions</t>
  </si>
  <si>
    <t xml:space="preserve"> Date Non-
objection</t>
  </si>
  <si>
    <t>Evaluation
Technique (T) - Financière (F) &amp; Négociations</t>
  </si>
  <si>
    <t>Transmission
Rapport Evaluation (T)</t>
  </si>
  <si>
    <t>Non-objection
Rapport Evaluation(T)</t>
  </si>
  <si>
    <t>Transmission
Rapport Eval (T &amp; F)</t>
  </si>
  <si>
    <t>Transmission
Résultats Négociations</t>
  </si>
  <si>
    <t>Non-objection
Attribution&amp;Négociations</t>
  </si>
  <si>
    <t>PLAN DE PASSATION DE MARCHES</t>
  </si>
  <si>
    <t>Généralités</t>
  </si>
  <si>
    <t>Pays/Organisation :</t>
  </si>
  <si>
    <t>Nom du Projet/Programme :</t>
  </si>
  <si>
    <t>Identification SAP Projet/Programme # :</t>
  </si>
  <si>
    <t>Agence d'Exécution :</t>
  </si>
  <si>
    <t>Date Approbation du Plan de Passation de Marchés :</t>
  </si>
  <si>
    <t>Date de l'Avis Général de Passation de Marchés :</t>
  </si>
  <si>
    <t>Période Couverte par ce Plan de Passation de Marchés:</t>
  </si>
  <si>
    <t>3.</t>
  </si>
  <si>
    <t>Examen Préalable ou a Posteriori</t>
  </si>
  <si>
    <t>Date de début du contrat</t>
  </si>
  <si>
    <t>Coût total</t>
  </si>
  <si>
    <t>CONSULTANTS</t>
  </si>
  <si>
    <t>Services de consultants: seuils des examens préalables et à posteriori</t>
  </si>
  <si>
    <t>3</t>
  </si>
  <si>
    <t>Méthodes et calendrier prévisionnel de sélection de consultants pour 18 mois</t>
  </si>
  <si>
    <t>Description</t>
  </si>
  <si>
    <t>Forfait ou Temps-passé</t>
  </si>
  <si>
    <t>Date publication AMI</t>
  </si>
  <si>
    <t>Temps passé</t>
  </si>
  <si>
    <t>SBQC</t>
  </si>
  <si>
    <t>Forfait</t>
  </si>
  <si>
    <t>Date
Transmission AMI</t>
  </si>
  <si>
    <t>2. SMC</t>
  </si>
  <si>
    <t>Révisé</t>
  </si>
  <si>
    <t xml:space="preserve"> Date
Transmission DP</t>
  </si>
  <si>
    <t>Réalisation d'une enquête d'opinion sur l'administration fiscale et Etude sur la pression fiscale en Mauritanie</t>
  </si>
  <si>
    <t xml:space="preserve">Etude pour la conception et le développement d’un système d’information sur les marchés publics </t>
  </si>
  <si>
    <t>Appui à la cellule d'arbitrage de la CCIAM</t>
  </si>
  <si>
    <t>Audit annuel du Projet</t>
  </si>
  <si>
    <t>CONSULTANTS FIRMES</t>
  </si>
  <si>
    <t>CONSULTANTS INDIVIDUELS</t>
  </si>
  <si>
    <t>SCI</t>
  </si>
  <si>
    <t>FORMATION PAR CONSULTANTS</t>
  </si>
  <si>
    <t>Formations technique et fonctionnelle à l'étranger</t>
  </si>
  <si>
    <t>SQC</t>
  </si>
  <si>
    <t>FORMATION PAR CONVENTION</t>
  </si>
  <si>
    <t>Programme de formation des PME par la CCIAM</t>
  </si>
  <si>
    <t>Formation pour les usagers et les douaniers sur les procédures douanières, réglementation douanière, et nouvelles procédures pour le traitement automatique de la déclaration</t>
  </si>
  <si>
    <t>Convention avec la chambre de commerce</t>
  </si>
  <si>
    <t>Convention avec l’Institut de Formation de la Douane</t>
  </si>
  <si>
    <t>Description du Lot</t>
  </si>
  <si>
    <t>Nombre de Lots</t>
  </si>
  <si>
    <t>Mode d'acquisition</t>
  </si>
  <si>
    <t>Date de publication de l'AAO</t>
  </si>
  <si>
    <t>N</t>
  </si>
  <si>
    <t>AON</t>
  </si>
  <si>
    <t>Suivi évaluation du volet genre de la SCAPP</t>
  </si>
  <si>
    <t>Etablissement des rapports de mise en œuvre de la SCAPP</t>
  </si>
  <si>
    <t>Appui au comité d'organisation de la SCAPP</t>
  </si>
  <si>
    <t>BIENS</t>
  </si>
  <si>
    <t>1</t>
  </si>
  <si>
    <t>REPUBLIQUE ISLAMIQUE DE MAURITANIE</t>
  </si>
  <si>
    <t>PROJET D'APPUI A LA GOUVERNANCE POUR LA PROMOTION D'UNE CROISSANCE INCLUSIVE - PAGOCI</t>
  </si>
  <si>
    <t>P-MR-K00-014</t>
  </si>
  <si>
    <t>N° Don :</t>
  </si>
  <si>
    <t>DON  N° 2100155028618</t>
  </si>
  <si>
    <t>20 MAI 2015</t>
  </si>
  <si>
    <t>2</t>
  </si>
  <si>
    <t>Biens et Services autres que Services de Consultants: seuils des examens préalables et à posteriori</t>
  </si>
  <si>
    <t>Fréquence des revues a posteriori</t>
  </si>
  <si>
    <t>Commenaires</t>
  </si>
  <si>
    <t>1. AON</t>
  </si>
  <si>
    <t>N.A.</t>
  </si>
  <si>
    <t>Lors de la mission de supervision</t>
  </si>
  <si>
    <t>Tous les marchés sont à Revue préalale</t>
  </si>
  <si>
    <t>2. Consultation Simplifiée</t>
  </si>
  <si>
    <t>Méthodes et calendrier prévisionnel de passation de marchés pour 18 mois</t>
  </si>
  <si>
    <t>Dossiers d'appels d'offres (DAO)</t>
  </si>
  <si>
    <t>Période de soumission</t>
  </si>
  <si>
    <t>Evaluation des offres</t>
  </si>
  <si>
    <t>Attribution du marché</t>
  </si>
  <si>
    <t>Exécution du contrat</t>
  </si>
  <si>
    <t>Durée du contrat (jours)</t>
  </si>
  <si>
    <t>Commentaires</t>
  </si>
  <si>
    <t>Description de l'appel d'offres</t>
  </si>
  <si>
    <t>Méthode d'acquisition</t>
  </si>
  <si>
    <t>Pré ou Post Qualification</t>
  </si>
  <si>
    <t>Préférence Nat./Rég. (Y/N)</t>
  </si>
  <si>
    <t>Revue Préalable ou a Posteriori</t>
  </si>
  <si>
    <t>Date estimée Disponibilité DAO</t>
  </si>
  <si>
    <t>Date estimée Remise Offres</t>
  </si>
  <si>
    <t>Planifié vs Actualisé</t>
  </si>
  <si>
    <t>Date de transmission du DAO</t>
  </si>
  <si>
    <t>Date de Non Objection</t>
  </si>
  <si>
    <t>Date Publication AAO</t>
  </si>
  <si>
    <t>Remise-Ouverture des Offres</t>
  </si>
  <si>
    <t>Rapport d'évaluation des offres</t>
  </si>
  <si>
    <t xml:space="preserve">Date de Non Objection </t>
  </si>
  <si>
    <t>Montant du contrat en Millions UC</t>
  </si>
  <si>
    <t>Date Attribution Contrat</t>
  </si>
  <si>
    <t>Date de démarrage</t>
  </si>
  <si>
    <t>Date d'achèvement</t>
  </si>
  <si>
    <t>Post-Qualif</t>
  </si>
  <si>
    <t xml:space="preserve"> </t>
  </si>
  <si>
    <t>Antenne VSAT pour la Douane</t>
  </si>
  <si>
    <t>2. Consultation Simplifiée -CS</t>
  </si>
  <si>
    <t>Description du lot</t>
  </si>
  <si>
    <t>Numéro du Lot</t>
  </si>
  <si>
    <t xml:space="preserve">Montant Estimé en UA </t>
  </si>
  <si>
    <t>Forfait ou Coût Unitaire</t>
  </si>
  <si>
    <t>Pré-ou Post-Qualification</t>
  </si>
  <si>
    <t>Préférence Nationale/Régionale</t>
  </si>
  <si>
    <t>Antenne VSAT</t>
  </si>
  <si>
    <t>Au cours mission de supervision</t>
  </si>
  <si>
    <t>2 premiers contrats et contrats d'audit sont à priori</t>
  </si>
  <si>
    <t>Tous les contrats sont à revue à priori</t>
  </si>
  <si>
    <t>1er contrat de CI est à  revue à priori</t>
  </si>
  <si>
    <t>Montant Estimé
en UC</t>
  </si>
  <si>
    <t>DIRECTION GENERALE DES PROJETS ET PROGRAMMES D'INVESTISSEMENT / MINISTERE DE l'ECONOMIE ET DES FINANCES</t>
  </si>
  <si>
    <t>NOVEMBRE 2015,  FEVRIER 2017</t>
  </si>
  <si>
    <t>Actualisé</t>
  </si>
  <si>
    <t>N.A</t>
  </si>
  <si>
    <t>En cours de sélection</t>
  </si>
  <si>
    <t>Montant Estimé en UA</t>
  </si>
  <si>
    <t>9</t>
  </si>
  <si>
    <t>10</t>
  </si>
  <si>
    <t>6</t>
  </si>
  <si>
    <t>Nouvelle activité</t>
  </si>
  <si>
    <t>Postetiori</t>
  </si>
  <si>
    <t>Posteriori</t>
  </si>
  <si>
    <t>FEVRIER 2017- JUILLET 2018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</si>
</sst>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[$-40C]dddd\ d\ mmmm\ yyyy"/>
    <numFmt numFmtId="174" formatCode="[$-40C]mmm\-yy;@"/>
    <numFmt numFmtId="175" formatCode="dd/mm/yy;@"/>
    <numFmt numFmtId="176" formatCode="[$-F800]dddd\,\ mmmm\ dd\,\ yyyy"/>
    <numFmt numFmtId="177" formatCode="d/m/yy;@"/>
    <numFmt numFmtId="178" formatCode="#,##0.00\ _€"/>
    <numFmt numFmtId="179" formatCode="#,##0.000"/>
    <numFmt numFmtId="180" formatCode="0.0"/>
    <numFmt numFmtId="181" formatCode="#,##0.0"/>
    <numFmt numFmtId="182" formatCode="#,##0.0000"/>
    <numFmt numFmtId="183" formatCode="0.000"/>
    <numFmt numFmtId="184" formatCode="0.0000000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_(* #,##0.000_);_(* \(#,##0.00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d/m/yyyy;@"/>
    <numFmt numFmtId="197" formatCode="&quot;Vrai&quot;;&quot;Vrai&quot;;&quot;Faux&quot;"/>
    <numFmt numFmtId="198" formatCode="&quot;Actif&quot;;&quot;Actif&quot;;&quot;Inactif&quot;"/>
    <numFmt numFmtId="199" formatCode="_-* #,##0\ _€_-;\-* #,##0\ _€_-;_-* &quot;-&quot;??\ _€_-;_-@_-"/>
    <numFmt numFmtId="200" formatCode="[$-40C]d\-mmm\-yy;@"/>
    <numFmt numFmtId="201" formatCode="#,##0\ _€"/>
    <numFmt numFmtId="202" formatCode="[$-409]d\-mmm\-yy;@"/>
    <numFmt numFmtId="203" formatCode="_-* #,##0.0\ _€_-;\-* #,##0.0\ _€_-;_-* &quot;-&quot;??\ _€_-;_-@_-"/>
    <numFmt numFmtId="204" formatCode="[$-40C]dd\-mmm\-yy;@"/>
    <numFmt numFmtId="205" formatCode="[$-409]dddd\,\ mmmm\ d\,\ yyyy"/>
  </numFmts>
  <fonts count="7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Times New Roman"/>
      <family val="1"/>
    </font>
    <font>
      <b/>
      <sz val="11"/>
      <color indexed="60"/>
      <name val="Times New Roman"/>
      <family val="1"/>
    </font>
    <font>
      <b/>
      <sz val="12"/>
      <color indexed="60"/>
      <name val="Times New Roman"/>
      <family val="1"/>
    </font>
    <font>
      <b/>
      <i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b/>
      <sz val="11"/>
      <color rgb="FFC00000"/>
      <name val="Times New Roman"/>
      <family val="1"/>
    </font>
    <font>
      <b/>
      <sz val="12"/>
      <color rgb="FFC00000"/>
      <name val="Times New Roman"/>
      <family val="1"/>
    </font>
    <font>
      <b/>
      <i/>
      <sz val="12"/>
      <color rgb="FFC0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ck"/>
      <bottom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0" fillId="27" borderId="3" applyNumberFormat="0" applyFont="0" applyAlignment="0" applyProtection="0"/>
    <xf numFmtId="0" fontId="58" fillId="28" borderId="1" applyNumberFormat="0" applyAlignment="0" applyProtection="0"/>
    <xf numFmtId="0" fontId="5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429"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/>
    </xf>
    <xf numFmtId="49" fontId="9" fillId="0" borderId="11" xfId="0" applyNumberFormat="1" applyFont="1" applyBorder="1" applyAlignment="1">
      <alignment/>
    </xf>
    <xf numFmtId="49" fontId="10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 applyProtection="1">
      <alignment/>
      <protection locked="0"/>
    </xf>
    <xf numFmtId="49" fontId="9" fillId="0" borderId="0" xfId="0" applyNumberFormat="1" applyFont="1" applyBorder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/>
    </xf>
    <xf numFmtId="0" fontId="5" fillId="34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 vertical="center"/>
    </xf>
    <xf numFmtId="4" fontId="12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 wrapText="1"/>
    </xf>
    <xf numFmtId="0" fontId="13" fillId="0" borderId="0" xfId="0" applyFont="1" applyFill="1" applyAlignment="1">
      <alignment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4" fontId="14" fillId="0" borderId="13" xfId="0" applyNumberFormat="1" applyFont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0" borderId="14" xfId="0" applyFont="1" applyBorder="1" applyAlignment="1">
      <alignment/>
    </xf>
    <xf numFmtId="0" fontId="18" fillId="35" borderId="0" xfId="0" applyFont="1" applyFill="1" applyAlignment="1">
      <alignment vertical="center"/>
    </xf>
    <xf numFmtId="0" fontId="5" fillId="35" borderId="10" xfId="0" applyNumberFormat="1" applyFont="1" applyFill="1" applyBorder="1" applyAlignment="1">
      <alignment horizontal="center" vertical="center"/>
    </xf>
    <xf numFmtId="0" fontId="19" fillId="35" borderId="0" xfId="0" applyFont="1" applyFill="1" applyAlignment="1">
      <alignment vertical="center"/>
    </xf>
    <xf numFmtId="49" fontId="5" fillId="0" borderId="0" xfId="0" applyNumberFormat="1" applyFont="1" applyAlignment="1">
      <alignment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4" fontId="21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4" fontId="21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21" fillId="0" borderId="15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4" fontId="21" fillId="0" borderId="0" xfId="0" applyNumberFormat="1" applyFont="1" applyFill="1" applyAlignment="1">
      <alignment horizontal="center" vertical="center" wrapText="1"/>
    </xf>
    <xf numFmtId="0" fontId="21" fillId="0" borderId="17" xfId="0" applyFont="1" applyFill="1" applyBorder="1" applyAlignment="1">
      <alignment/>
    </xf>
    <xf numFmtId="0" fontId="24" fillId="36" borderId="10" xfId="0" applyFont="1" applyFill="1" applyBorder="1" applyAlignment="1">
      <alignment/>
    </xf>
    <xf numFmtId="3" fontId="24" fillId="36" borderId="10" xfId="0" applyNumberFormat="1" applyFont="1" applyFill="1" applyBorder="1" applyAlignment="1">
      <alignment horizontal="center"/>
    </xf>
    <xf numFmtId="0" fontId="21" fillId="0" borderId="18" xfId="0" applyFont="1" applyFill="1" applyBorder="1" applyAlignment="1">
      <alignment/>
    </xf>
    <xf numFmtId="0" fontId="24" fillId="36" borderId="19" xfId="0" applyFont="1" applyFill="1" applyBorder="1" applyAlignment="1">
      <alignment/>
    </xf>
    <xf numFmtId="3" fontId="24" fillId="36" borderId="19" xfId="0" applyNumberFormat="1" applyFont="1" applyFill="1" applyBorder="1" applyAlignment="1">
      <alignment horizontal="center"/>
    </xf>
    <xf numFmtId="14" fontId="21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1" fillId="0" borderId="13" xfId="0" applyFont="1" applyFill="1" applyBorder="1" applyAlignment="1">
      <alignment horizontal="center" vertical="center"/>
    </xf>
    <xf numFmtId="49" fontId="4" fillId="33" borderId="20" xfId="0" applyNumberFormat="1" applyFont="1" applyFill="1" applyBorder="1" applyAlignment="1">
      <alignment horizontal="center" vertical="center" wrapText="1"/>
    </xf>
    <xf numFmtId="49" fontId="4" fillId="33" borderId="21" xfId="0" applyNumberFormat="1" applyFont="1" applyFill="1" applyBorder="1" applyAlignment="1">
      <alignment horizontal="center" vertical="center" wrapText="1"/>
    </xf>
    <xf numFmtId="49" fontId="4" fillId="33" borderId="22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7" fillId="37" borderId="10" xfId="0" applyFont="1" applyFill="1" applyBorder="1" applyAlignment="1">
      <alignment horizontal="center" vertical="center" wrapText="1"/>
    </xf>
    <xf numFmtId="0" fontId="27" fillId="37" borderId="10" xfId="0" applyFont="1" applyFill="1" applyBorder="1" applyAlignment="1">
      <alignment/>
    </xf>
    <xf numFmtId="0" fontId="29" fillId="37" borderId="23" xfId="0" applyFont="1" applyFill="1" applyBorder="1" applyAlignment="1">
      <alignment horizontal="center" vertical="center"/>
    </xf>
    <xf numFmtId="3" fontId="29" fillId="37" borderId="10" xfId="0" applyNumberFormat="1" applyFont="1" applyFill="1" applyBorder="1" applyAlignment="1">
      <alignment horizontal="center" vertical="center"/>
    </xf>
    <xf numFmtId="0" fontId="27" fillId="37" borderId="10" xfId="0" applyFont="1" applyFill="1" applyBorder="1" applyAlignment="1">
      <alignment horizontal="center"/>
    </xf>
    <xf numFmtId="0" fontId="27" fillId="37" borderId="10" xfId="0" applyFont="1" applyFill="1" applyBorder="1" applyAlignment="1">
      <alignment horizontal="center" vertical="center"/>
    </xf>
    <xf numFmtId="4" fontId="29" fillId="37" borderId="10" xfId="0" applyNumberFormat="1" applyFont="1" applyFill="1" applyBorder="1" applyAlignment="1">
      <alignment horizontal="center" vertical="center"/>
    </xf>
    <xf numFmtId="0" fontId="21" fillId="37" borderId="13" xfId="0" applyNumberFormat="1" applyFont="1" applyFill="1" applyBorder="1" applyAlignment="1">
      <alignment/>
    </xf>
    <xf numFmtId="183" fontId="68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68" fillId="0" borderId="0" xfId="0" applyFont="1" applyAlignment="1">
      <alignment/>
    </xf>
    <xf numFmtId="0" fontId="6" fillId="0" borderId="0" xfId="0" applyFont="1" applyAlignment="1">
      <alignment/>
    </xf>
    <xf numFmtId="0" fontId="25" fillId="0" borderId="24" xfId="0" applyFont="1" applyBorder="1" applyAlignment="1">
      <alignment horizontal="center" vertical="center" wrapText="1"/>
    </xf>
    <xf numFmtId="0" fontId="24" fillId="13" borderId="25" xfId="0" applyFont="1" applyFill="1" applyBorder="1" applyAlignment="1">
      <alignment/>
    </xf>
    <xf numFmtId="3" fontId="24" fillId="13" borderId="10" xfId="0" applyNumberFormat="1" applyFont="1" applyFill="1" applyBorder="1" applyAlignment="1">
      <alignment horizontal="center"/>
    </xf>
    <xf numFmtId="0" fontId="24" fillId="13" borderId="10" xfId="0" applyFont="1" applyFill="1" applyBorder="1" applyAlignment="1">
      <alignment/>
    </xf>
    <xf numFmtId="0" fontId="21" fillId="13" borderId="26" xfId="0" applyFont="1" applyFill="1" applyBorder="1" applyAlignment="1">
      <alignment/>
    </xf>
    <xf numFmtId="0" fontId="24" fillId="13" borderId="27" xfId="0" applyFont="1" applyFill="1" applyBorder="1" applyAlignment="1">
      <alignment/>
    </xf>
    <xf numFmtId="3" fontId="24" fillId="13" borderId="19" xfId="0" applyNumberFormat="1" applyFont="1" applyFill="1" applyBorder="1" applyAlignment="1">
      <alignment horizontal="center"/>
    </xf>
    <xf numFmtId="0" fontId="24" fillId="13" borderId="19" xfId="0" applyFont="1" applyFill="1" applyBorder="1" applyAlignment="1">
      <alignment/>
    </xf>
    <xf numFmtId="0" fontId="21" fillId="13" borderId="28" xfId="0" applyFont="1" applyFill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199" fontId="5" fillId="34" borderId="10" xfId="47" applyNumberFormat="1" applyFont="1" applyFill="1" applyBorder="1" applyAlignment="1">
      <alignment horizontal="center" vertical="center" wrapText="1"/>
    </xf>
    <xf numFmtId="14" fontId="5" fillId="34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0" fontId="11" fillId="0" borderId="16" xfId="0" applyFont="1" applyFill="1" applyBorder="1" applyAlignment="1">
      <alignment horizontal="center" vertical="center" wrapText="1"/>
    </xf>
    <xf numFmtId="199" fontId="13" fillId="36" borderId="10" xfId="47" applyNumberFormat="1" applyFont="1" applyFill="1" applyBorder="1" applyAlignment="1">
      <alignment horizontal="center"/>
    </xf>
    <xf numFmtId="3" fontId="13" fillId="36" borderId="10" xfId="0" applyNumberFormat="1" applyFont="1" applyFill="1" applyBorder="1" applyAlignment="1">
      <alignment horizontal="center"/>
    </xf>
    <xf numFmtId="199" fontId="13" fillId="36" borderId="19" xfId="47" applyNumberFormat="1" applyFont="1" applyFill="1" applyBorder="1" applyAlignment="1">
      <alignment horizontal="center"/>
    </xf>
    <xf numFmtId="0" fontId="11" fillId="0" borderId="29" xfId="0" applyFont="1" applyFill="1" applyBorder="1" applyAlignment="1">
      <alignment vertical="center" wrapText="1"/>
    </xf>
    <xf numFmtId="0" fontId="13" fillId="38" borderId="25" xfId="0" applyFont="1" applyFill="1" applyBorder="1" applyAlignment="1">
      <alignment/>
    </xf>
    <xf numFmtId="0" fontId="13" fillId="38" borderId="27" xfId="0" applyFont="1" applyFill="1" applyBorder="1" applyAlignment="1">
      <alignment/>
    </xf>
    <xf numFmtId="0" fontId="15" fillId="38" borderId="0" xfId="0" applyFont="1" applyFill="1" applyAlignment="1">
      <alignment/>
    </xf>
    <xf numFmtId="0" fontId="11" fillId="38" borderId="10" xfId="0" applyFont="1" applyFill="1" applyBorder="1" applyAlignment="1">
      <alignment horizontal="center" vertical="center"/>
    </xf>
    <xf numFmtId="0" fontId="15" fillId="38" borderId="10" xfId="0" applyFont="1" applyFill="1" applyBorder="1" applyAlignment="1">
      <alignment horizontal="center" vertical="center"/>
    </xf>
    <xf numFmtId="0" fontId="23" fillId="27" borderId="13" xfId="0" applyFont="1" applyFill="1" applyBorder="1" applyAlignment="1">
      <alignment horizontal="center" vertical="center"/>
    </xf>
    <xf numFmtId="0" fontId="23" fillId="10" borderId="13" xfId="0" applyFont="1" applyFill="1" applyBorder="1" applyAlignment="1">
      <alignment horizontal="center" vertical="center"/>
    </xf>
    <xf numFmtId="200" fontId="15" fillId="35" borderId="10" xfId="0" applyNumberFormat="1" applyFont="1" applyFill="1" applyBorder="1" applyAlignment="1">
      <alignment horizontal="center" vertical="center"/>
    </xf>
    <xf numFmtId="200" fontId="18" fillId="0" borderId="0" xfId="0" applyNumberFormat="1" applyFont="1" applyAlignment="1">
      <alignment/>
    </xf>
    <xf numFmtId="200" fontId="15" fillId="38" borderId="10" xfId="0" applyNumberFormat="1" applyFont="1" applyFill="1" applyBorder="1" applyAlignment="1">
      <alignment horizontal="center" vertical="center"/>
    </xf>
    <xf numFmtId="200" fontId="20" fillId="27" borderId="10" xfId="0" applyNumberFormat="1" applyFont="1" applyFill="1" applyBorder="1" applyAlignment="1">
      <alignment horizontal="center" vertical="center"/>
    </xf>
    <xf numFmtId="200" fontId="20" fillId="10" borderId="10" xfId="0" applyNumberFormat="1" applyFont="1" applyFill="1" applyBorder="1" applyAlignment="1">
      <alignment horizontal="center" vertical="center"/>
    </xf>
    <xf numFmtId="200" fontId="20" fillId="38" borderId="10" xfId="0" applyNumberFormat="1" applyFont="1" applyFill="1" applyBorder="1" applyAlignment="1">
      <alignment horizontal="center" vertical="center"/>
    </xf>
    <xf numFmtId="200" fontId="6" fillId="38" borderId="10" xfId="0" applyNumberFormat="1" applyFont="1" applyFill="1" applyBorder="1" applyAlignment="1">
      <alignment horizontal="center" vertical="center"/>
    </xf>
    <xf numFmtId="204" fontId="18" fillId="0" borderId="0" xfId="0" applyNumberFormat="1" applyFont="1" applyAlignment="1">
      <alignment/>
    </xf>
    <xf numFmtId="204" fontId="20" fillId="27" borderId="10" xfId="0" applyNumberFormat="1" applyFont="1" applyFill="1" applyBorder="1" applyAlignment="1">
      <alignment horizontal="center" vertical="center"/>
    </xf>
    <xf numFmtId="204" fontId="20" fillId="10" borderId="10" xfId="0" applyNumberFormat="1" applyFont="1" applyFill="1" applyBorder="1" applyAlignment="1">
      <alignment horizontal="center" vertical="center"/>
    </xf>
    <xf numFmtId="204" fontId="20" fillId="10" borderId="22" xfId="0" applyNumberFormat="1" applyFont="1" applyFill="1" applyBorder="1" applyAlignment="1">
      <alignment horizontal="center" vertical="center"/>
    </xf>
    <xf numFmtId="204" fontId="20" fillId="10" borderId="23" xfId="0" applyNumberFormat="1" applyFont="1" applyFill="1" applyBorder="1" applyAlignment="1">
      <alignment/>
    </xf>
    <xf numFmtId="204" fontId="20" fillId="10" borderId="30" xfId="0" applyNumberFormat="1" applyFont="1" applyFill="1" applyBorder="1" applyAlignment="1">
      <alignment/>
    </xf>
    <xf numFmtId="204" fontId="20" fillId="38" borderId="10" xfId="0" applyNumberFormat="1" applyFont="1" applyFill="1" applyBorder="1" applyAlignment="1">
      <alignment horizontal="center" vertical="center"/>
    </xf>
    <xf numFmtId="204" fontId="6" fillId="38" borderId="10" xfId="0" applyNumberFormat="1" applyFont="1" applyFill="1" applyBorder="1" applyAlignment="1">
      <alignment horizontal="center" vertical="center"/>
    </xf>
    <xf numFmtId="204" fontId="20" fillId="10" borderId="31" xfId="0" applyNumberFormat="1" applyFont="1" applyFill="1" applyBorder="1" applyAlignment="1">
      <alignment horizontal="center" vertical="center"/>
    </xf>
    <xf numFmtId="204" fontId="20" fillId="10" borderId="0" xfId="0" applyNumberFormat="1" applyFont="1" applyFill="1" applyAlignment="1">
      <alignment/>
    </xf>
    <xf numFmtId="200" fontId="20" fillId="10" borderId="22" xfId="0" applyNumberFormat="1" applyFont="1" applyFill="1" applyBorder="1" applyAlignment="1">
      <alignment horizontal="center" vertical="center"/>
    </xf>
    <xf numFmtId="204" fontId="20" fillId="10" borderId="32" xfId="0" applyNumberFormat="1" applyFont="1" applyFill="1" applyBorder="1" applyAlignment="1">
      <alignment/>
    </xf>
    <xf numFmtId="204" fontId="20" fillId="10" borderId="21" xfId="0" applyNumberFormat="1" applyFont="1" applyFill="1" applyBorder="1" applyAlignment="1">
      <alignment/>
    </xf>
    <xf numFmtId="49" fontId="70" fillId="39" borderId="10" xfId="0" applyNumberFormat="1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center" vertical="center"/>
    </xf>
    <xf numFmtId="0" fontId="71" fillId="40" borderId="30" xfId="0" applyFont="1" applyFill="1" applyBorder="1" applyAlignment="1">
      <alignment horizontal="center" vertical="center"/>
    </xf>
    <xf numFmtId="200" fontId="71" fillId="41" borderId="30" xfId="0" applyNumberFormat="1" applyFont="1" applyFill="1" applyBorder="1" applyAlignment="1">
      <alignment horizontal="center" vertical="center"/>
    </xf>
    <xf numFmtId="200" fontId="71" fillId="42" borderId="30" xfId="0" applyNumberFormat="1" applyFont="1" applyFill="1" applyBorder="1" applyAlignment="1">
      <alignment horizontal="center" vertical="center"/>
    </xf>
    <xf numFmtId="199" fontId="13" fillId="13" borderId="10" xfId="47" applyNumberFormat="1" applyFont="1" applyFill="1" applyBorder="1" applyAlignment="1">
      <alignment horizontal="center"/>
    </xf>
    <xf numFmtId="3" fontId="13" fillId="13" borderId="10" xfId="0" applyNumberFormat="1" applyFont="1" applyFill="1" applyBorder="1" applyAlignment="1">
      <alignment horizontal="center"/>
    </xf>
    <xf numFmtId="199" fontId="13" fillId="13" borderId="19" xfId="47" applyNumberFormat="1" applyFont="1" applyFill="1" applyBorder="1" applyAlignment="1">
      <alignment horizontal="center"/>
    </xf>
    <xf numFmtId="202" fontId="5" fillId="35" borderId="10" xfId="0" applyNumberFormat="1" applyFont="1" applyFill="1" applyBorder="1" applyAlignment="1">
      <alignment horizontal="center" vertical="center"/>
    </xf>
    <xf numFmtId="3" fontId="5" fillId="35" borderId="10" xfId="0" applyNumberFormat="1" applyFont="1" applyFill="1" applyBorder="1" applyAlignment="1">
      <alignment horizontal="center" vertical="center"/>
    </xf>
    <xf numFmtId="0" fontId="5" fillId="27" borderId="10" xfId="0" applyNumberFormat="1" applyFont="1" applyFill="1" applyBorder="1" applyAlignment="1">
      <alignment horizontal="center" vertical="center"/>
    </xf>
    <xf numFmtId="0" fontId="5" fillId="27" borderId="10" xfId="0" applyNumberFormat="1" applyFont="1" applyFill="1" applyBorder="1" applyAlignment="1">
      <alignment horizontal="left" vertical="center"/>
    </xf>
    <xf numFmtId="3" fontId="5" fillId="27" borderId="10" xfId="0" applyNumberFormat="1" applyFont="1" applyFill="1" applyBorder="1" applyAlignment="1">
      <alignment horizontal="center" vertical="center"/>
    </xf>
    <xf numFmtId="202" fontId="5" fillId="27" borderId="10" xfId="0" applyNumberFormat="1" applyFont="1" applyFill="1" applyBorder="1" applyAlignment="1">
      <alignment horizontal="center" vertical="center"/>
    </xf>
    <xf numFmtId="200" fontId="5" fillId="13" borderId="22" xfId="0" applyNumberFormat="1" applyFont="1" applyFill="1" applyBorder="1" applyAlignment="1">
      <alignment horizontal="center" vertical="center"/>
    </xf>
    <xf numFmtId="200" fontId="5" fillId="13" borderId="12" xfId="0" applyNumberFormat="1" applyFont="1" applyFill="1" applyBorder="1" applyAlignment="1">
      <alignment horizontal="center" vertical="center"/>
    </xf>
    <xf numFmtId="200" fontId="5" fillId="13" borderId="13" xfId="0" applyNumberFormat="1" applyFont="1" applyFill="1" applyBorder="1" applyAlignment="1">
      <alignment horizontal="center" vertical="center"/>
    </xf>
    <xf numFmtId="204" fontId="15" fillId="35" borderId="10" xfId="0" applyNumberFormat="1" applyFont="1" applyFill="1" applyBorder="1" applyAlignment="1">
      <alignment horizontal="center" vertical="center"/>
    </xf>
    <xf numFmtId="204" fontId="15" fillId="10" borderId="10" xfId="0" applyNumberFormat="1" applyFont="1" applyFill="1" applyBorder="1" applyAlignment="1">
      <alignment horizontal="center" vertical="center"/>
    </xf>
    <xf numFmtId="204" fontId="20" fillId="35" borderId="10" xfId="0" applyNumberFormat="1" applyFont="1" applyFill="1" applyBorder="1" applyAlignment="1">
      <alignment horizontal="center" vertical="center"/>
    </xf>
    <xf numFmtId="204" fontId="72" fillId="27" borderId="10" xfId="0" applyNumberFormat="1" applyFont="1" applyFill="1" applyBorder="1" applyAlignment="1">
      <alignment horizontal="center" vertical="center"/>
    </xf>
    <xf numFmtId="204" fontId="72" fillId="10" borderId="10" xfId="0" applyNumberFormat="1" applyFont="1" applyFill="1" applyBorder="1" applyAlignment="1">
      <alignment horizontal="center" vertical="center"/>
    </xf>
    <xf numFmtId="204" fontId="73" fillId="27" borderId="10" xfId="0" applyNumberFormat="1" applyFont="1" applyFill="1" applyBorder="1" applyAlignment="1">
      <alignment horizontal="center" vertical="center"/>
    </xf>
    <xf numFmtId="204" fontId="73" fillId="10" borderId="10" xfId="0" applyNumberFormat="1" applyFont="1" applyFill="1" applyBorder="1" applyAlignment="1">
      <alignment horizontal="center" vertical="center"/>
    </xf>
    <xf numFmtId="204" fontId="74" fillId="0" borderId="0" xfId="0" applyNumberFormat="1" applyFont="1" applyAlignment="1">
      <alignment/>
    </xf>
    <xf numFmtId="204" fontId="73" fillId="38" borderId="10" xfId="0" applyNumberFormat="1" applyFont="1" applyFill="1" applyBorder="1" applyAlignment="1">
      <alignment horizontal="center" vertical="center"/>
    </xf>
    <xf numFmtId="204" fontId="73" fillId="10" borderId="22" xfId="0" applyNumberFormat="1" applyFont="1" applyFill="1" applyBorder="1" applyAlignment="1">
      <alignment horizontal="center" vertical="center"/>
    </xf>
    <xf numFmtId="204" fontId="73" fillId="35" borderId="10" xfId="0" applyNumberFormat="1" applyFont="1" applyFill="1" applyBorder="1" applyAlignment="1">
      <alignment horizontal="center" vertical="center"/>
    </xf>
    <xf numFmtId="200" fontId="73" fillId="35" borderId="10" xfId="0" applyNumberFormat="1" applyFont="1" applyFill="1" applyBorder="1" applyAlignment="1">
      <alignment horizontal="center" vertical="center"/>
    </xf>
    <xf numFmtId="200" fontId="20" fillId="43" borderId="13" xfId="0" applyNumberFormat="1" applyFont="1" applyFill="1" applyBorder="1" applyAlignment="1">
      <alignment horizontal="center" vertical="center"/>
    </xf>
    <xf numFmtId="0" fontId="23" fillId="43" borderId="13" xfId="0" applyFont="1" applyFill="1" applyBorder="1" applyAlignment="1">
      <alignment horizontal="center" vertical="center"/>
    </xf>
    <xf numFmtId="200" fontId="72" fillId="43" borderId="10" xfId="0" applyNumberFormat="1" applyFont="1" applyFill="1" applyBorder="1" applyAlignment="1">
      <alignment horizontal="center" vertical="center"/>
    </xf>
    <xf numFmtId="200" fontId="15" fillId="43" borderId="10" xfId="0" applyNumberFormat="1" applyFont="1" applyFill="1" applyBorder="1" applyAlignment="1">
      <alignment horizontal="center" vertical="center"/>
    </xf>
    <xf numFmtId="0" fontId="15" fillId="43" borderId="10" xfId="0" applyFont="1" applyFill="1" applyBorder="1" applyAlignment="1">
      <alignment horizontal="center" vertical="center"/>
    </xf>
    <xf numFmtId="200" fontId="20" fillId="43" borderId="10" xfId="0" applyNumberFormat="1" applyFont="1" applyFill="1" applyBorder="1" applyAlignment="1">
      <alignment horizontal="center" vertical="center"/>
    </xf>
    <xf numFmtId="0" fontId="71" fillId="44" borderId="30" xfId="0" applyFont="1" applyFill="1" applyBorder="1" applyAlignment="1">
      <alignment horizontal="center" vertical="center"/>
    </xf>
    <xf numFmtId="200" fontId="71" fillId="44" borderId="30" xfId="0" applyNumberFormat="1" applyFont="1" applyFill="1" applyBorder="1" applyAlignment="1">
      <alignment horizontal="center" vertical="center"/>
    </xf>
    <xf numFmtId="204" fontId="73" fillId="43" borderId="10" xfId="0" applyNumberFormat="1" applyFont="1" applyFill="1" applyBorder="1" applyAlignment="1">
      <alignment horizontal="center" vertical="center"/>
    </xf>
    <xf numFmtId="204" fontId="20" fillId="43" borderId="10" xfId="0" applyNumberFormat="1" applyFont="1" applyFill="1" applyBorder="1" applyAlignment="1">
      <alignment horizontal="center" vertical="center"/>
    </xf>
    <xf numFmtId="200" fontId="27" fillId="43" borderId="10" xfId="0" applyNumberFormat="1" applyFont="1" applyFill="1" applyBorder="1" applyAlignment="1">
      <alignment horizontal="center" vertical="center"/>
    </xf>
    <xf numFmtId="200" fontId="28" fillId="43" borderId="10" xfId="0" applyNumberFormat="1" applyFont="1" applyFill="1" applyBorder="1" applyAlignment="1">
      <alignment horizontal="center" vertical="center"/>
    </xf>
    <xf numFmtId="4" fontId="27" fillId="43" borderId="10" xfId="0" applyNumberFormat="1" applyFont="1" applyFill="1" applyBorder="1" applyAlignment="1">
      <alignment horizontal="center" vertical="center"/>
    </xf>
    <xf numFmtId="175" fontId="27" fillId="27" borderId="10" xfId="0" applyNumberFormat="1" applyFont="1" applyFill="1" applyBorder="1" applyAlignment="1">
      <alignment horizontal="center" vertical="center"/>
    </xf>
    <xf numFmtId="175" fontId="27" fillId="10" borderId="10" xfId="0" applyNumberFormat="1" applyFont="1" applyFill="1" applyBorder="1" applyAlignment="1">
      <alignment horizontal="center" vertical="center"/>
    </xf>
    <xf numFmtId="200" fontId="23" fillId="10" borderId="10" xfId="0" applyNumberFormat="1" applyFont="1" applyFill="1" applyBorder="1" applyAlignment="1">
      <alignment horizontal="center" vertical="center"/>
    </xf>
    <xf numFmtId="177" fontId="23" fillId="10" borderId="10" xfId="0" applyNumberFormat="1" applyFont="1" applyFill="1" applyBorder="1" applyAlignment="1">
      <alignment horizontal="center" vertical="center"/>
    </xf>
    <xf numFmtId="0" fontId="16" fillId="6" borderId="33" xfId="0" applyFont="1" applyFill="1" applyBorder="1" applyAlignment="1">
      <alignment horizontal="center" vertical="center"/>
    </xf>
    <xf numFmtId="0" fontId="17" fillId="6" borderId="34" xfId="0" applyFont="1" applyFill="1" applyBorder="1" applyAlignment="1">
      <alignment horizontal="center" vertical="center"/>
    </xf>
    <xf numFmtId="199" fontId="17" fillId="6" borderId="34" xfId="47" applyNumberFormat="1" applyFont="1" applyFill="1" applyBorder="1" applyAlignment="1">
      <alignment horizontal="center" vertical="center"/>
    </xf>
    <xf numFmtId="49" fontId="6" fillId="6" borderId="10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Border="1" applyAlignment="1">
      <alignment vertical="center"/>
    </xf>
    <xf numFmtId="49" fontId="6" fillId="0" borderId="36" xfId="0" applyNumberFormat="1" applyFont="1" applyBorder="1" applyAlignment="1">
      <alignment vertical="center"/>
    </xf>
    <xf numFmtId="49" fontId="6" fillId="0" borderId="37" xfId="0" applyNumberFormat="1" applyFont="1" applyBorder="1" applyAlignment="1">
      <alignment vertical="center"/>
    </xf>
    <xf numFmtId="200" fontId="27" fillId="27" borderId="10" xfId="0" applyNumberFormat="1" applyFont="1" applyFill="1" applyBorder="1" applyAlignment="1">
      <alignment horizontal="center" vertical="center"/>
    </xf>
    <xf numFmtId="4" fontId="27" fillId="27" borderId="10" xfId="0" applyNumberFormat="1" applyFont="1" applyFill="1" applyBorder="1" applyAlignment="1">
      <alignment horizontal="center" vertical="center"/>
    </xf>
    <xf numFmtId="200" fontId="28" fillId="27" borderId="10" xfId="0" applyNumberFormat="1" applyFont="1" applyFill="1" applyBorder="1" applyAlignment="1">
      <alignment horizontal="center" vertical="center"/>
    </xf>
    <xf numFmtId="200" fontId="15" fillId="27" borderId="10" xfId="0" applyNumberFormat="1" applyFont="1" applyFill="1" applyBorder="1" applyAlignment="1">
      <alignment horizontal="center" vertical="center"/>
    </xf>
    <xf numFmtId="200" fontId="71" fillId="45" borderId="30" xfId="0" applyNumberFormat="1" applyFont="1" applyFill="1" applyBorder="1" applyAlignment="1">
      <alignment horizontal="center" vertical="center"/>
    </xf>
    <xf numFmtId="49" fontId="4" fillId="6" borderId="10" xfId="0" applyNumberFormat="1" applyFont="1" applyFill="1" applyBorder="1" applyAlignment="1">
      <alignment horizontal="center" vertical="center"/>
    </xf>
    <xf numFmtId="49" fontId="4" fillId="6" borderId="10" xfId="0" applyNumberFormat="1" applyFont="1" applyFill="1" applyBorder="1" applyAlignment="1">
      <alignment horizontal="center" vertical="center" wrapText="1"/>
    </xf>
    <xf numFmtId="49" fontId="4" fillId="6" borderId="10" xfId="52" applyNumberFormat="1" applyFont="1" applyFill="1" applyBorder="1" applyAlignment="1">
      <alignment horizontal="center" vertical="center" wrapText="1"/>
      <protection/>
    </xf>
    <xf numFmtId="0" fontId="5" fillId="6" borderId="38" xfId="0" applyNumberFormat="1" applyFont="1" applyFill="1" applyBorder="1" applyAlignment="1">
      <alignment horizontal="center" vertical="center" wrapText="1"/>
    </xf>
    <xf numFmtId="0" fontId="5" fillId="6" borderId="12" xfId="0" applyNumberFormat="1" applyFont="1" applyFill="1" applyBorder="1" applyAlignment="1">
      <alignment horizontal="center" vertical="center" wrapText="1"/>
    </xf>
    <xf numFmtId="0" fontId="5" fillId="6" borderId="13" xfId="0" applyNumberFormat="1" applyFont="1" applyFill="1" applyBorder="1" applyAlignment="1">
      <alignment horizontal="center" vertical="center" wrapText="1"/>
    </xf>
    <xf numFmtId="204" fontId="20" fillId="38" borderId="22" xfId="0" applyNumberFormat="1" applyFont="1" applyFill="1" applyBorder="1" applyAlignment="1">
      <alignment horizontal="center" vertical="center"/>
    </xf>
    <xf numFmtId="204" fontId="20" fillId="38" borderId="12" xfId="0" applyNumberFormat="1" applyFont="1" applyFill="1" applyBorder="1" applyAlignment="1">
      <alignment horizontal="center" vertical="center"/>
    </xf>
    <xf numFmtId="204" fontId="20" fillId="38" borderId="13" xfId="0" applyNumberFormat="1" applyFont="1" applyFill="1" applyBorder="1" applyAlignment="1">
      <alignment horizontal="center" vertical="center"/>
    </xf>
    <xf numFmtId="204" fontId="20" fillId="6" borderId="39" xfId="0" applyNumberFormat="1" applyFont="1" applyFill="1" applyBorder="1" applyAlignment="1">
      <alignment horizontal="center" vertical="center"/>
    </xf>
    <xf numFmtId="204" fontId="20" fillId="6" borderId="40" xfId="0" applyNumberFormat="1" applyFont="1" applyFill="1" applyBorder="1" applyAlignment="1">
      <alignment horizontal="center" vertical="center"/>
    </xf>
    <xf numFmtId="204" fontId="20" fillId="6" borderId="41" xfId="0" applyNumberFormat="1" applyFont="1" applyFill="1" applyBorder="1" applyAlignment="1">
      <alignment horizontal="center" vertical="center"/>
    </xf>
    <xf numFmtId="49" fontId="6" fillId="36" borderId="24" xfId="0" applyNumberFormat="1" applyFont="1" applyFill="1" applyBorder="1" applyAlignment="1">
      <alignment horizontal="left"/>
    </xf>
    <xf numFmtId="49" fontId="6" fillId="36" borderId="16" xfId="0" applyNumberFormat="1" applyFont="1" applyFill="1" applyBorder="1" applyAlignment="1">
      <alignment horizontal="left"/>
    </xf>
    <xf numFmtId="49" fontId="6" fillId="36" borderId="42" xfId="0" applyNumberFormat="1" applyFont="1" applyFill="1" applyBorder="1" applyAlignment="1">
      <alignment horizontal="left"/>
    </xf>
    <xf numFmtId="49" fontId="6" fillId="36" borderId="25" xfId="0" applyNumberFormat="1" applyFont="1" applyFill="1" applyBorder="1" applyAlignment="1">
      <alignment horizontal="left"/>
    </xf>
    <xf numFmtId="49" fontId="6" fillId="36" borderId="10" xfId="0" applyNumberFormat="1" applyFont="1" applyFill="1" applyBorder="1" applyAlignment="1">
      <alignment horizontal="left"/>
    </xf>
    <xf numFmtId="49" fontId="6" fillId="36" borderId="26" xfId="0" applyNumberFormat="1" applyFont="1" applyFill="1" applyBorder="1" applyAlignment="1">
      <alignment horizontal="left"/>
    </xf>
    <xf numFmtId="49" fontId="6" fillId="36" borderId="27" xfId="0" applyNumberFormat="1" applyFont="1" applyFill="1" applyBorder="1" applyAlignment="1">
      <alignment horizontal="left"/>
    </xf>
    <xf numFmtId="49" fontId="6" fillId="36" borderId="19" xfId="0" applyNumberFormat="1" applyFont="1" applyFill="1" applyBorder="1" applyAlignment="1">
      <alignment horizontal="left"/>
    </xf>
    <xf numFmtId="49" fontId="6" fillId="36" borderId="28" xfId="0" applyNumberFormat="1" applyFont="1" applyFill="1" applyBorder="1" applyAlignment="1">
      <alignment horizontal="left"/>
    </xf>
    <xf numFmtId="0" fontId="24" fillId="36" borderId="32" xfId="0" applyFont="1" applyFill="1" applyBorder="1" applyAlignment="1">
      <alignment horizontal="center" vertical="center"/>
    </xf>
    <xf numFmtId="0" fontId="24" fillId="36" borderId="43" xfId="0" applyFont="1" applyFill="1" applyBorder="1" applyAlignment="1">
      <alignment horizontal="center" vertical="center"/>
    </xf>
    <xf numFmtId="0" fontId="24" fillId="36" borderId="44" xfId="0" applyFont="1" applyFill="1" applyBorder="1" applyAlignment="1">
      <alignment horizontal="center" vertical="center"/>
    </xf>
    <xf numFmtId="0" fontId="24" fillId="36" borderId="45" xfId="0" applyFont="1" applyFill="1" applyBorder="1" applyAlignment="1">
      <alignment horizontal="center" vertical="center"/>
    </xf>
    <xf numFmtId="0" fontId="24" fillId="36" borderId="11" xfId="0" applyFont="1" applyFill="1" applyBorder="1" applyAlignment="1">
      <alignment horizontal="center" vertical="center"/>
    </xf>
    <xf numFmtId="0" fontId="24" fillId="36" borderId="46" xfId="0" applyFont="1" applyFill="1" applyBorder="1" applyAlignment="1">
      <alignment horizontal="center" vertical="center"/>
    </xf>
    <xf numFmtId="0" fontId="15" fillId="38" borderId="22" xfId="0" applyFont="1" applyFill="1" applyBorder="1" applyAlignment="1">
      <alignment vertical="center" wrapText="1"/>
    </xf>
    <xf numFmtId="0" fontId="15" fillId="38" borderId="12" xfId="0" applyFont="1" applyFill="1" applyBorder="1" applyAlignment="1">
      <alignment vertical="center" wrapText="1"/>
    </xf>
    <xf numFmtId="0" fontId="20" fillId="38" borderId="10" xfId="0" applyFont="1" applyFill="1" applyBorder="1" applyAlignment="1">
      <alignment vertical="center" wrapText="1"/>
    </xf>
    <xf numFmtId="49" fontId="6" fillId="6" borderId="10" xfId="0" applyNumberFormat="1" applyFont="1" applyFill="1" applyBorder="1" applyAlignment="1">
      <alignment horizontal="center" vertical="center" wrapText="1"/>
    </xf>
    <xf numFmtId="0" fontId="16" fillId="38" borderId="22" xfId="0" applyFont="1" applyFill="1" applyBorder="1" applyAlignment="1">
      <alignment horizontal="center" vertical="center"/>
    </xf>
    <xf numFmtId="0" fontId="16" fillId="38" borderId="12" xfId="0" applyFont="1" applyFill="1" applyBorder="1" applyAlignment="1">
      <alignment horizontal="center" vertical="center"/>
    </xf>
    <xf numFmtId="0" fontId="16" fillId="38" borderId="13" xfId="0" applyFont="1" applyFill="1" applyBorder="1" applyAlignment="1">
      <alignment horizontal="center" vertical="center"/>
    </xf>
    <xf numFmtId="49" fontId="6" fillId="6" borderId="23" xfId="0" applyNumberFormat="1" applyFont="1" applyFill="1" applyBorder="1" applyAlignment="1">
      <alignment horizontal="center" vertical="center" wrapText="1"/>
    </xf>
    <xf numFmtId="49" fontId="6" fillId="6" borderId="14" xfId="0" applyNumberFormat="1" applyFont="1" applyFill="1" applyBorder="1" applyAlignment="1">
      <alignment horizontal="center" vertical="center" wrapText="1"/>
    </xf>
    <xf numFmtId="49" fontId="6" fillId="6" borderId="30" xfId="0" applyNumberFormat="1" applyFont="1" applyFill="1" applyBorder="1" applyAlignment="1">
      <alignment horizontal="center" vertical="center" wrapText="1"/>
    </xf>
    <xf numFmtId="199" fontId="15" fillId="38" borderId="22" xfId="47" applyNumberFormat="1" applyFont="1" applyFill="1" applyBorder="1" applyAlignment="1">
      <alignment vertical="center" wrapText="1"/>
    </xf>
    <xf numFmtId="199" fontId="15" fillId="38" borderId="12" xfId="47" applyNumberFormat="1" applyFont="1" applyFill="1" applyBorder="1" applyAlignment="1">
      <alignment vertical="center" wrapText="1"/>
    </xf>
    <xf numFmtId="199" fontId="15" fillId="38" borderId="13" xfId="47" applyNumberFormat="1" applyFont="1" applyFill="1" applyBorder="1" applyAlignment="1">
      <alignment vertical="center" wrapText="1"/>
    </xf>
    <xf numFmtId="49" fontId="6" fillId="6" borderId="23" xfId="0" applyNumberFormat="1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vertical="center"/>
    </xf>
    <xf numFmtId="0" fontId="7" fillId="6" borderId="30" xfId="0" applyFont="1" applyFill="1" applyBorder="1" applyAlignment="1">
      <alignment vertical="center"/>
    </xf>
    <xf numFmtId="0" fontId="15" fillId="38" borderId="22" xfId="0" applyFont="1" applyFill="1" applyBorder="1" applyAlignment="1">
      <alignment horizontal="center" vertical="center"/>
    </xf>
    <xf numFmtId="0" fontId="15" fillId="38" borderId="12" xfId="0" applyFont="1" applyFill="1" applyBorder="1" applyAlignment="1">
      <alignment horizontal="center" vertical="center"/>
    </xf>
    <xf numFmtId="0" fontId="15" fillId="38" borderId="13" xfId="0" applyFont="1" applyFill="1" applyBorder="1" applyAlignment="1">
      <alignment horizontal="center" vertical="center"/>
    </xf>
    <xf numFmtId="0" fontId="20" fillId="38" borderId="22" xfId="0" applyFont="1" applyFill="1" applyBorder="1" applyAlignment="1">
      <alignment vertical="center" wrapText="1"/>
    </xf>
    <xf numFmtId="0" fontId="20" fillId="38" borderId="12" xfId="0" applyFont="1" applyFill="1" applyBorder="1" applyAlignment="1">
      <alignment vertical="center" wrapText="1"/>
    </xf>
    <xf numFmtId="0" fontId="20" fillId="38" borderId="13" xfId="0" applyFont="1" applyFill="1" applyBorder="1" applyAlignment="1">
      <alignment vertical="center" wrapText="1"/>
    </xf>
    <xf numFmtId="0" fontId="15" fillId="38" borderId="22" xfId="0" applyFont="1" applyFill="1" applyBorder="1" applyAlignment="1">
      <alignment horizontal="center" vertical="center" wrapText="1"/>
    </xf>
    <xf numFmtId="0" fontId="15" fillId="38" borderId="12" xfId="0" applyFont="1" applyFill="1" applyBorder="1" applyAlignment="1">
      <alignment horizontal="center" vertical="center" wrapText="1"/>
    </xf>
    <xf numFmtId="0" fontId="15" fillId="38" borderId="13" xfId="0" applyFont="1" applyFill="1" applyBorder="1" applyAlignment="1">
      <alignment vertical="center" wrapText="1"/>
    </xf>
    <xf numFmtId="0" fontId="15" fillId="38" borderId="22" xfId="0" applyFont="1" applyFill="1" applyBorder="1" applyAlignment="1">
      <alignment horizontal="left" vertical="top" wrapText="1"/>
    </xf>
    <xf numFmtId="0" fontId="15" fillId="38" borderId="12" xfId="0" applyFont="1" applyFill="1" applyBorder="1" applyAlignment="1">
      <alignment horizontal="left" vertical="top" wrapText="1"/>
    </xf>
    <xf numFmtId="204" fontId="20" fillId="38" borderId="22" xfId="0" applyNumberFormat="1" applyFont="1" applyFill="1" applyBorder="1" applyAlignment="1">
      <alignment horizontal="center" vertical="center" wrapText="1"/>
    </xf>
    <xf numFmtId="204" fontId="20" fillId="38" borderId="12" xfId="0" applyNumberFormat="1" applyFont="1" applyFill="1" applyBorder="1" applyAlignment="1">
      <alignment horizontal="center" vertical="center" wrapText="1"/>
    </xf>
    <xf numFmtId="204" fontId="20" fillId="38" borderId="13" xfId="0" applyNumberFormat="1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center" wrapText="1"/>
    </xf>
    <xf numFmtId="0" fontId="24" fillId="36" borderId="26" xfId="0" applyFont="1" applyFill="1" applyBorder="1" applyAlignment="1">
      <alignment horizontal="center" wrapText="1"/>
    </xf>
    <xf numFmtId="0" fontId="13" fillId="36" borderId="19" xfId="0" applyFont="1" applyFill="1" applyBorder="1" applyAlignment="1">
      <alignment horizontal="center"/>
    </xf>
    <xf numFmtId="0" fontId="13" fillId="36" borderId="28" xfId="0" applyFont="1" applyFill="1" applyBorder="1" applyAlignment="1">
      <alignment horizontal="center"/>
    </xf>
    <xf numFmtId="49" fontId="8" fillId="46" borderId="0" xfId="0" applyNumberFormat="1" applyFont="1" applyFill="1" applyAlignment="1">
      <alignment horizontal="center"/>
    </xf>
    <xf numFmtId="49" fontId="8" fillId="47" borderId="0" xfId="0" applyNumberFormat="1" applyFont="1" applyFill="1" applyAlignment="1">
      <alignment horizontal="center"/>
    </xf>
    <xf numFmtId="49" fontId="5" fillId="0" borderId="47" xfId="0" applyNumberFormat="1" applyFont="1" applyBorder="1" applyAlignment="1">
      <alignment horizontal="center" vertical="center"/>
    </xf>
    <xf numFmtId="49" fontId="5" fillId="0" borderId="48" xfId="0" applyNumberFormat="1" applyFont="1" applyBorder="1" applyAlignment="1">
      <alignment horizontal="center" vertical="center"/>
    </xf>
    <xf numFmtId="49" fontId="5" fillId="0" borderId="49" xfId="0" applyNumberFormat="1" applyFont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51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 wrapText="1"/>
    </xf>
    <xf numFmtId="0" fontId="25" fillId="0" borderId="42" xfId="0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center" vertical="center" wrapText="1"/>
    </xf>
    <xf numFmtId="0" fontId="24" fillId="36" borderId="19" xfId="0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6" borderId="30" xfId="0" applyNumberFormat="1" applyFont="1" applyFill="1" applyBorder="1" applyAlignment="1">
      <alignment horizontal="center" vertical="center"/>
    </xf>
    <xf numFmtId="49" fontId="6" fillId="0" borderId="35" xfId="0" applyNumberFormat="1" applyFont="1" applyBorder="1" applyAlignment="1">
      <alignment horizontal="left" vertical="center"/>
    </xf>
    <xf numFmtId="49" fontId="6" fillId="0" borderId="53" xfId="0" applyNumberFormat="1" applyFont="1" applyBorder="1" applyAlignment="1">
      <alignment horizontal="left" vertical="center"/>
    </xf>
    <xf numFmtId="49" fontId="6" fillId="0" borderId="36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37" xfId="0" applyNumberFormat="1" applyFont="1" applyBorder="1" applyAlignment="1">
      <alignment horizontal="left" vertical="center"/>
    </xf>
    <xf numFmtId="49" fontId="6" fillId="0" borderId="54" xfId="0" applyNumberFormat="1" applyFont="1" applyBorder="1" applyAlignment="1">
      <alignment horizontal="left" vertical="center"/>
    </xf>
    <xf numFmtId="49" fontId="6" fillId="36" borderId="24" xfId="0" applyNumberFormat="1" applyFont="1" applyFill="1" applyBorder="1" applyAlignment="1">
      <alignment horizontal="left" wrapText="1"/>
    </xf>
    <xf numFmtId="49" fontId="6" fillId="36" borderId="16" xfId="0" applyNumberFormat="1" applyFont="1" applyFill="1" applyBorder="1" applyAlignment="1">
      <alignment horizontal="left" wrapText="1"/>
    </xf>
    <xf numFmtId="49" fontId="6" fillId="36" borderId="42" xfId="0" applyNumberFormat="1" applyFont="1" applyFill="1" applyBorder="1" applyAlignment="1">
      <alignment horizontal="left" wrapText="1"/>
    </xf>
    <xf numFmtId="49" fontId="6" fillId="36" borderId="25" xfId="0" applyNumberFormat="1" applyFont="1" applyFill="1" applyBorder="1" applyAlignment="1">
      <alignment horizontal="left" wrapText="1"/>
    </xf>
    <xf numFmtId="49" fontId="6" fillId="36" borderId="10" xfId="0" applyNumberFormat="1" applyFont="1" applyFill="1" applyBorder="1" applyAlignment="1">
      <alignment horizontal="left" wrapText="1"/>
    </xf>
    <xf numFmtId="49" fontId="6" fillId="36" borderId="26" xfId="0" applyNumberFormat="1" applyFont="1" applyFill="1" applyBorder="1" applyAlignment="1">
      <alignment horizontal="left" wrapText="1"/>
    </xf>
    <xf numFmtId="49" fontId="4" fillId="33" borderId="23" xfId="0" applyNumberFormat="1" applyFont="1" applyFill="1" applyBorder="1" applyAlignment="1">
      <alignment horizontal="center" vertical="center"/>
    </xf>
    <xf numFmtId="49" fontId="4" fillId="33" borderId="30" xfId="0" applyNumberFormat="1" applyFont="1" applyFill="1" applyBorder="1" applyAlignment="1">
      <alignment horizontal="center" vertical="center"/>
    </xf>
    <xf numFmtId="0" fontId="24" fillId="36" borderId="22" xfId="0" applyFont="1" applyFill="1" applyBorder="1" applyAlignment="1">
      <alignment horizontal="center" vertical="center" wrapText="1"/>
    </xf>
    <xf numFmtId="0" fontId="24" fillId="36" borderId="55" xfId="0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center"/>
    </xf>
    <xf numFmtId="0" fontId="24" fillId="36" borderId="26" xfId="0" applyFont="1" applyFill="1" applyBorder="1" applyAlignment="1">
      <alignment horizontal="center"/>
    </xf>
    <xf numFmtId="0" fontId="24" fillId="36" borderId="19" xfId="0" applyFont="1" applyFill="1" applyBorder="1" applyAlignment="1">
      <alignment horizontal="center"/>
    </xf>
    <xf numFmtId="0" fontId="24" fillId="36" borderId="28" xfId="0" applyFont="1" applyFill="1" applyBorder="1" applyAlignment="1">
      <alignment horizontal="center"/>
    </xf>
    <xf numFmtId="49" fontId="6" fillId="36" borderId="27" xfId="0" applyNumberFormat="1" applyFont="1" applyFill="1" applyBorder="1" applyAlignment="1">
      <alignment horizontal="left" wrapText="1"/>
    </xf>
    <xf numFmtId="49" fontId="6" fillId="36" borderId="19" xfId="0" applyNumberFormat="1" applyFont="1" applyFill="1" applyBorder="1" applyAlignment="1">
      <alignment horizontal="left" wrapText="1"/>
    </xf>
    <xf numFmtId="49" fontId="6" fillId="36" borderId="28" xfId="0" applyNumberFormat="1" applyFont="1" applyFill="1" applyBorder="1" applyAlignment="1">
      <alignment horizontal="left" wrapText="1"/>
    </xf>
    <xf numFmtId="49" fontId="6" fillId="33" borderId="22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9" fontId="4" fillId="33" borderId="23" xfId="0" applyNumberFormat="1" applyFont="1" applyFill="1" applyBorder="1" applyAlignment="1">
      <alignment horizontal="center" vertical="center" wrapText="1"/>
    </xf>
    <xf numFmtId="49" fontId="4" fillId="33" borderId="30" xfId="0" applyNumberFormat="1" applyFont="1" applyFill="1" applyBorder="1" applyAlignment="1">
      <alignment horizontal="center" vertical="center" wrapText="1"/>
    </xf>
    <xf numFmtId="0" fontId="27" fillId="43" borderId="22" xfId="0" applyFont="1" applyFill="1" applyBorder="1" applyAlignment="1">
      <alignment horizontal="center" vertical="center"/>
    </xf>
    <xf numFmtId="0" fontId="27" fillId="43" borderId="12" xfId="0" applyFont="1" applyFill="1" applyBorder="1" applyAlignment="1">
      <alignment horizontal="center" vertical="center"/>
    </xf>
    <xf numFmtId="0" fontId="27" fillId="43" borderId="13" xfId="0" applyFont="1" applyFill="1" applyBorder="1" applyAlignment="1">
      <alignment horizontal="center" vertical="center"/>
    </xf>
    <xf numFmtId="49" fontId="20" fillId="33" borderId="22" xfId="0" applyNumberFormat="1" applyFont="1" applyFill="1" applyBorder="1" applyAlignment="1">
      <alignment horizontal="center" vertical="center" wrapText="1"/>
    </xf>
    <xf numFmtId="49" fontId="20" fillId="33" borderId="12" xfId="0" applyNumberFormat="1" applyFont="1" applyFill="1" applyBorder="1" applyAlignment="1">
      <alignment horizontal="center" vertical="center" wrapText="1"/>
    </xf>
    <xf numFmtId="49" fontId="20" fillId="33" borderId="13" xfId="0" applyNumberFormat="1" applyFont="1" applyFill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201" fontId="27" fillId="0" borderId="22" xfId="0" applyNumberFormat="1" applyFont="1" applyFill="1" applyBorder="1" applyAlignment="1">
      <alignment horizontal="center" vertical="center"/>
    </xf>
    <xf numFmtId="201" fontId="27" fillId="0" borderId="12" xfId="0" applyNumberFormat="1" applyFont="1" applyFill="1" applyBorder="1" applyAlignment="1">
      <alignment horizontal="center" vertical="center"/>
    </xf>
    <xf numFmtId="201" fontId="27" fillId="0" borderId="13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 wrapText="1"/>
    </xf>
    <xf numFmtId="200" fontId="5" fillId="13" borderId="22" xfId="0" applyNumberFormat="1" applyFont="1" applyFill="1" applyBorder="1" applyAlignment="1">
      <alignment horizontal="center" vertical="center"/>
    </xf>
    <xf numFmtId="200" fontId="5" fillId="13" borderId="12" xfId="0" applyNumberFormat="1" applyFont="1" applyFill="1" applyBorder="1" applyAlignment="1">
      <alignment horizontal="center" vertical="center"/>
    </xf>
    <xf numFmtId="200" fontId="5" fillId="13" borderId="13" xfId="0" applyNumberFormat="1" applyFont="1" applyFill="1" applyBorder="1" applyAlignment="1">
      <alignment horizontal="center" vertical="center"/>
    </xf>
    <xf numFmtId="0" fontId="15" fillId="13" borderId="22" xfId="0" applyFont="1" applyFill="1" applyBorder="1" applyAlignment="1">
      <alignment vertical="center" wrapText="1"/>
    </xf>
    <xf numFmtId="0" fontId="15" fillId="13" borderId="12" xfId="0" applyFont="1" applyFill="1" applyBorder="1" applyAlignment="1">
      <alignment vertical="center" wrapText="1"/>
    </xf>
    <xf numFmtId="0" fontId="15" fillId="13" borderId="13" xfId="0" applyFont="1" applyFill="1" applyBorder="1" applyAlignment="1">
      <alignment vertical="center" wrapText="1"/>
    </xf>
    <xf numFmtId="0" fontId="17" fillId="13" borderId="22" xfId="0" applyFont="1" applyFill="1" applyBorder="1" applyAlignment="1">
      <alignment horizontal="center" vertical="center"/>
    </xf>
    <xf numFmtId="0" fontId="17" fillId="13" borderId="12" xfId="0" applyFont="1" applyFill="1" applyBorder="1" applyAlignment="1">
      <alignment horizontal="center" vertical="center"/>
    </xf>
    <xf numFmtId="0" fontId="17" fillId="13" borderId="13" xfId="0" applyFont="1" applyFill="1" applyBorder="1" applyAlignment="1">
      <alignment horizontal="center" vertical="center"/>
    </xf>
    <xf numFmtId="0" fontId="14" fillId="13" borderId="22" xfId="0" applyFont="1" applyFill="1" applyBorder="1" applyAlignment="1">
      <alignment horizontal="center" vertical="center"/>
    </xf>
    <xf numFmtId="0" fontId="14" fillId="13" borderId="12" xfId="0" applyFont="1" applyFill="1" applyBorder="1" applyAlignment="1">
      <alignment horizontal="center" vertical="center"/>
    </xf>
    <xf numFmtId="0" fontId="14" fillId="13" borderId="13" xfId="0" applyFont="1" applyFill="1" applyBorder="1" applyAlignment="1">
      <alignment horizontal="center" vertical="center"/>
    </xf>
    <xf numFmtId="199" fontId="14" fillId="13" borderId="22" xfId="47" applyNumberFormat="1" applyFont="1" applyFill="1" applyBorder="1" applyAlignment="1">
      <alignment vertical="center" wrapText="1"/>
    </xf>
    <xf numFmtId="199" fontId="14" fillId="13" borderId="12" xfId="47" applyNumberFormat="1" applyFont="1" applyFill="1" applyBorder="1" applyAlignment="1">
      <alignment vertical="center" wrapText="1"/>
    </xf>
    <xf numFmtId="199" fontId="14" fillId="13" borderId="13" xfId="47" applyNumberFormat="1" applyFont="1" applyFill="1" applyBorder="1" applyAlignment="1">
      <alignment vertical="center" wrapText="1"/>
    </xf>
    <xf numFmtId="49" fontId="5" fillId="0" borderId="2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6" fillId="0" borderId="56" xfId="0" applyNumberFormat="1" applyFont="1" applyBorder="1" applyAlignment="1">
      <alignment horizontal="left" vertical="center"/>
    </xf>
    <xf numFmtId="49" fontId="7" fillId="13" borderId="57" xfId="0" applyNumberFormat="1" applyFont="1" applyFill="1" applyBorder="1" applyAlignment="1">
      <alignment horizontal="left"/>
    </xf>
    <xf numFmtId="49" fontId="7" fillId="13" borderId="58" xfId="0" applyNumberFormat="1" applyFont="1" applyFill="1" applyBorder="1" applyAlignment="1">
      <alignment horizontal="left"/>
    </xf>
    <xf numFmtId="49" fontId="7" fillId="13" borderId="59" xfId="0" applyNumberFormat="1" applyFont="1" applyFill="1" applyBorder="1" applyAlignment="1">
      <alignment horizontal="left"/>
    </xf>
    <xf numFmtId="0" fontId="24" fillId="13" borderId="10" xfId="0" applyFont="1" applyFill="1" applyBorder="1" applyAlignment="1">
      <alignment horizontal="center" vertical="center" wrapText="1"/>
    </xf>
    <xf numFmtId="0" fontId="24" fillId="13" borderId="19" xfId="0" applyFont="1" applyFill="1" applyBorder="1" applyAlignment="1">
      <alignment horizontal="center" vertical="center" wrapText="1"/>
    </xf>
    <xf numFmtId="0" fontId="24" fillId="13" borderId="32" xfId="0" applyFont="1" applyFill="1" applyBorder="1" applyAlignment="1">
      <alignment horizontal="center" vertical="center"/>
    </xf>
    <xf numFmtId="0" fontId="24" fillId="13" borderId="43" xfId="0" applyFont="1" applyFill="1" applyBorder="1" applyAlignment="1">
      <alignment horizontal="center" vertical="center"/>
    </xf>
    <xf numFmtId="0" fontId="24" fillId="13" borderId="44" xfId="0" applyFont="1" applyFill="1" applyBorder="1" applyAlignment="1">
      <alignment horizontal="center" vertical="center"/>
    </xf>
    <xf numFmtId="0" fontId="24" fillId="13" borderId="45" xfId="0" applyFont="1" applyFill="1" applyBorder="1" applyAlignment="1">
      <alignment horizontal="center" vertical="center"/>
    </xf>
    <xf numFmtId="0" fontId="24" fillId="13" borderId="11" xfId="0" applyFont="1" applyFill="1" applyBorder="1" applyAlignment="1">
      <alignment horizontal="center" vertical="center"/>
    </xf>
    <xf numFmtId="0" fontId="24" fillId="13" borderId="46" xfId="0" applyFont="1" applyFill="1" applyBorder="1" applyAlignment="1">
      <alignment horizontal="center" vertical="center"/>
    </xf>
    <xf numFmtId="0" fontId="24" fillId="13" borderId="10" xfId="0" applyFont="1" applyFill="1" applyBorder="1" applyAlignment="1">
      <alignment horizontal="center" wrapText="1"/>
    </xf>
    <xf numFmtId="0" fontId="24" fillId="13" borderId="26" xfId="0" applyFont="1" applyFill="1" applyBorder="1" applyAlignment="1">
      <alignment horizontal="center" wrapText="1"/>
    </xf>
    <xf numFmtId="0" fontId="13" fillId="13" borderId="19" xfId="0" applyFont="1" applyFill="1" applyBorder="1" applyAlignment="1">
      <alignment horizontal="center"/>
    </xf>
    <xf numFmtId="0" fontId="13" fillId="13" borderId="28" xfId="0" applyFont="1" applyFill="1" applyBorder="1" applyAlignment="1">
      <alignment horizontal="center"/>
    </xf>
    <xf numFmtId="49" fontId="6" fillId="13" borderId="60" xfId="0" applyNumberFormat="1" applyFont="1" applyFill="1" applyBorder="1" applyAlignment="1">
      <alignment horizontal="left" wrapText="1"/>
    </xf>
    <xf numFmtId="49" fontId="6" fillId="13" borderId="14" xfId="0" applyNumberFormat="1" applyFont="1" applyFill="1" applyBorder="1" applyAlignment="1">
      <alignment horizontal="left" wrapText="1"/>
    </xf>
    <xf numFmtId="49" fontId="6" fillId="13" borderId="61" xfId="0" applyNumberFormat="1" applyFont="1" applyFill="1" applyBorder="1" applyAlignment="1">
      <alignment horizontal="left" wrapText="1"/>
    </xf>
    <xf numFmtId="49" fontId="6" fillId="0" borderId="62" xfId="0" applyNumberFormat="1" applyFont="1" applyBorder="1" applyAlignment="1">
      <alignment horizontal="left" vertical="center"/>
    </xf>
    <xf numFmtId="49" fontId="7" fillId="13" borderId="60" xfId="0" applyNumberFormat="1" applyFont="1" applyFill="1" applyBorder="1" applyAlignment="1">
      <alignment horizontal="left" wrapText="1"/>
    </xf>
    <xf numFmtId="49" fontId="7" fillId="13" borderId="14" xfId="0" applyNumberFormat="1" applyFont="1" applyFill="1" applyBorder="1" applyAlignment="1">
      <alignment horizontal="left" wrapText="1"/>
    </xf>
    <xf numFmtId="49" fontId="7" fillId="13" borderId="61" xfId="0" applyNumberFormat="1" applyFont="1" applyFill="1" applyBorder="1" applyAlignment="1">
      <alignment horizontal="left" wrapText="1"/>
    </xf>
    <xf numFmtId="49" fontId="7" fillId="13" borderId="60" xfId="0" applyNumberFormat="1" applyFont="1" applyFill="1" applyBorder="1" applyAlignment="1">
      <alignment horizontal="left"/>
    </xf>
    <xf numFmtId="49" fontId="7" fillId="13" borderId="14" xfId="0" applyNumberFormat="1" applyFont="1" applyFill="1" applyBorder="1" applyAlignment="1">
      <alignment horizontal="left"/>
    </xf>
    <xf numFmtId="49" fontId="7" fillId="13" borderId="61" xfId="0" applyNumberFormat="1" applyFont="1" applyFill="1" applyBorder="1" applyAlignment="1">
      <alignment horizontal="left"/>
    </xf>
    <xf numFmtId="49" fontId="6" fillId="0" borderId="63" xfId="0" applyNumberFormat="1" applyFont="1" applyBorder="1" applyAlignment="1">
      <alignment horizontal="left" vertical="center"/>
    </xf>
    <xf numFmtId="49" fontId="6" fillId="13" borderId="29" xfId="0" applyNumberFormat="1" applyFont="1" applyFill="1" applyBorder="1" applyAlignment="1">
      <alignment horizontal="left"/>
    </xf>
    <xf numFmtId="49" fontId="6" fillId="13" borderId="64" xfId="0" applyNumberFormat="1" applyFont="1" applyFill="1" applyBorder="1" applyAlignment="1">
      <alignment horizontal="left"/>
    </xf>
    <xf numFmtId="49" fontId="6" fillId="13" borderId="65" xfId="0" applyNumberFormat="1" applyFont="1" applyFill="1" applyBorder="1" applyAlignment="1">
      <alignment horizontal="left"/>
    </xf>
    <xf numFmtId="49" fontId="6" fillId="13" borderId="60" xfId="0" applyNumberFormat="1" applyFont="1" applyFill="1" applyBorder="1" applyAlignment="1">
      <alignment horizontal="left"/>
    </xf>
    <xf numFmtId="49" fontId="6" fillId="13" borderId="14" xfId="0" applyNumberFormat="1" applyFont="1" applyFill="1" applyBorder="1" applyAlignment="1">
      <alignment horizontal="left"/>
    </xf>
    <xf numFmtId="49" fontId="6" fillId="13" borderId="61" xfId="0" applyNumberFormat="1" applyFont="1" applyFill="1" applyBorder="1" applyAlignment="1">
      <alignment horizontal="left"/>
    </xf>
    <xf numFmtId="0" fontId="5" fillId="13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13" borderId="12" xfId="0" applyFill="1" applyBorder="1" applyAlignment="1">
      <alignment/>
    </xf>
    <xf numFmtId="0" fontId="0" fillId="13" borderId="13" xfId="0" applyFill="1" applyBorder="1" applyAlignment="1">
      <alignment/>
    </xf>
    <xf numFmtId="0" fontId="5" fillId="13" borderId="22" xfId="0" applyNumberFormat="1" applyFont="1" applyFill="1" applyBorder="1" applyAlignment="1" applyProtection="1">
      <alignment horizontal="center" vertical="center" wrapText="1"/>
      <protection locked="0"/>
    </xf>
    <xf numFmtId="0" fontId="31" fillId="13" borderId="12" xfId="0" applyFont="1" applyFill="1" applyBorder="1" applyAlignment="1">
      <alignment horizontal="center"/>
    </xf>
    <xf numFmtId="0" fontId="31" fillId="13" borderId="13" xfId="0" applyFont="1" applyFill="1" applyBorder="1" applyAlignment="1">
      <alignment horizontal="center"/>
    </xf>
    <xf numFmtId="49" fontId="4" fillId="33" borderId="38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3" fontId="4" fillId="33" borderId="38" xfId="0" applyNumberFormat="1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/>
    </xf>
    <xf numFmtId="3" fontId="4" fillId="33" borderId="13" xfId="0" applyNumberFormat="1" applyFont="1" applyFill="1" applyBorder="1" applyAlignment="1">
      <alignment horizontal="center" vertical="center"/>
    </xf>
    <xf numFmtId="200" fontId="5" fillId="13" borderId="22" xfId="0" applyNumberFormat="1" applyFont="1" applyFill="1" applyBorder="1" applyAlignment="1">
      <alignment horizontal="center" vertical="center" wrapText="1"/>
    </xf>
    <xf numFmtId="200" fontId="5" fillId="13" borderId="12" xfId="0" applyNumberFormat="1" applyFont="1" applyFill="1" applyBorder="1" applyAlignment="1">
      <alignment horizontal="center" vertical="center" wrapText="1"/>
    </xf>
    <xf numFmtId="200" fontId="5" fillId="13" borderId="13" xfId="0" applyNumberFormat="1" applyFont="1" applyFill="1" applyBorder="1" applyAlignment="1">
      <alignment horizontal="center" vertical="center" wrapText="1"/>
    </xf>
    <xf numFmtId="0" fontId="5" fillId="13" borderId="22" xfId="0" applyNumberFormat="1" applyFont="1" applyFill="1" applyBorder="1" applyAlignment="1" applyProtection="1">
      <alignment horizontal="center" vertical="center"/>
      <protection locked="0"/>
    </xf>
    <xf numFmtId="0" fontId="31" fillId="13" borderId="12" xfId="0" applyFont="1" applyFill="1" applyBorder="1" applyAlignment="1">
      <alignment/>
    </xf>
    <xf numFmtId="0" fontId="31" fillId="13" borderId="13" xfId="0" applyFont="1" applyFill="1" applyBorder="1" applyAlignment="1">
      <alignment/>
    </xf>
    <xf numFmtId="3" fontId="5" fillId="13" borderId="22" xfId="0" applyNumberFormat="1" applyFont="1" applyFill="1" applyBorder="1" applyAlignment="1" applyProtection="1">
      <alignment horizontal="center" vertical="center"/>
      <protection locked="0"/>
    </xf>
    <xf numFmtId="3" fontId="31" fillId="13" borderId="12" xfId="0" applyNumberFormat="1" applyFont="1" applyFill="1" applyBorder="1" applyAlignment="1">
      <alignment/>
    </xf>
    <xf numFmtId="3" fontId="31" fillId="13" borderId="13" xfId="0" applyNumberFormat="1" applyFont="1" applyFill="1" applyBorder="1" applyAlignment="1">
      <alignment/>
    </xf>
    <xf numFmtId="202" fontId="5" fillId="13" borderId="22" xfId="0" applyNumberFormat="1" applyFont="1" applyFill="1" applyBorder="1" applyAlignment="1" applyProtection="1">
      <alignment horizontal="center" vertical="center"/>
      <protection locked="0"/>
    </xf>
    <xf numFmtId="202" fontId="31" fillId="13" borderId="12" xfId="0" applyNumberFormat="1" applyFont="1" applyFill="1" applyBorder="1" applyAlignment="1">
      <alignment horizontal="center"/>
    </xf>
    <xf numFmtId="202" fontId="31" fillId="13" borderId="13" xfId="0" applyNumberFormat="1" applyFont="1" applyFill="1" applyBorder="1" applyAlignment="1">
      <alignment horizontal="center"/>
    </xf>
    <xf numFmtId="14" fontId="5" fillId="13" borderId="10" xfId="0" applyNumberFormat="1" applyFont="1" applyFill="1" applyBorder="1" applyAlignment="1" applyProtection="1">
      <alignment horizontal="center" vertical="center"/>
      <protection locked="0"/>
    </xf>
    <xf numFmtId="202" fontId="31" fillId="13" borderId="12" xfId="0" applyNumberFormat="1" applyFont="1" applyFill="1" applyBorder="1" applyAlignment="1">
      <alignment/>
    </xf>
    <xf numFmtId="202" fontId="31" fillId="13" borderId="13" xfId="0" applyNumberFormat="1" applyFont="1" applyFill="1" applyBorder="1" applyAlignment="1">
      <alignment/>
    </xf>
    <xf numFmtId="0" fontId="0" fillId="13" borderId="12" xfId="0" applyFill="1" applyBorder="1" applyAlignment="1">
      <alignment wrapText="1"/>
    </xf>
    <xf numFmtId="0" fontId="0" fillId="13" borderId="13" xfId="0" applyFill="1" applyBorder="1" applyAlignment="1">
      <alignment wrapText="1"/>
    </xf>
    <xf numFmtId="3" fontId="0" fillId="13" borderId="12" xfId="0" applyNumberFormat="1" applyFill="1" applyBorder="1" applyAlignment="1">
      <alignment/>
    </xf>
    <xf numFmtId="3" fontId="0" fillId="13" borderId="13" xfId="0" applyNumberFormat="1" applyFill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4" fillId="6" borderId="38" xfId="0" applyNumberFormat="1" applyFont="1" applyFill="1" applyBorder="1" applyAlignment="1">
      <alignment horizontal="center" vertical="center" wrapText="1"/>
    </xf>
    <xf numFmtId="0" fontId="4" fillId="6" borderId="12" xfId="0" applyNumberFormat="1" applyFont="1" applyFill="1" applyBorder="1" applyAlignment="1">
      <alignment horizontal="center" vertical="center" wrapText="1"/>
    </xf>
    <xf numFmtId="0" fontId="4" fillId="6" borderId="13" xfId="0" applyNumberFormat="1" applyFont="1" applyFill="1" applyBorder="1" applyAlignment="1">
      <alignment horizontal="center" vertical="center" wrapText="1"/>
    </xf>
    <xf numFmtId="0" fontId="5" fillId="6" borderId="38" xfId="0" applyNumberFormat="1" applyFont="1" applyFill="1" applyBorder="1" applyAlignment="1">
      <alignment horizontal="center" vertical="center" wrapText="1"/>
    </xf>
    <xf numFmtId="0" fontId="5" fillId="6" borderId="12" xfId="0" applyNumberFormat="1" applyFont="1" applyFill="1" applyBorder="1" applyAlignment="1">
      <alignment horizontal="center" vertical="center" wrapText="1"/>
    </xf>
    <xf numFmtId="0" fontId="5" fillId="6" borderId="13" xfId="0" applyNumberFormat="1" applyFont="1" applyFill="1" applyBorder="1" applyAlignment="1">
      <alignment horizontal="center" vertical="center" wrapText="1"/>
    </xf>
    <xf numFmtId="199" fontId="4" fillId="6" borderId="38" xfId="47" applyNumberFormat="1" applyFont="1" applyFill="1" applyBorder="1" applyAlignment="1">
      <alignment horizontal="center" vertical="center" wrapText="1"/>
    </xf>
    <xf numFmtId="199" fontId="4" fillId="6" borderId="12" xfId="47" applyNumberFormat="1" applyFont="1" applyFill="1" applyBorder="1" applyAlignment="1">
      <alignment horizontal="center" vertical="center" wrapText="1"/>
    </xf>
    <xf numFmtId="199" fontId="4" fillId="6" borderId="13" xfId="47" applyNumberFormat="1" applyFont="1" applyFill="1" applyBorder="1" applyAlignment="1">
      <alignment horizontal="center" vertical="center" wrapText="1"/>
    </xf>
    <xf numFmtId="0" fontId="5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13" borderId="13" xfId="0" applyNumberFormat="1" applyFont="1" applyFill="1" applyBorder="1" applyAlignment="1" applyProtection="1">
      <alignment horizontal="center" vertical="center" wrapText="1"/>
      <protection locked="0"/>
    </xf>
    <xf numFmtId="202" fontId="5" fillId="13" borderId="12" xfId="0" applyNumberFormat="1" applyFont="1" applyFill="1" applyBorder="1" applyAlignment="1" applyProtection="1">
      <alignment horizontal="center" vertical="center" wrapText="1"/>
      <protection locked="0"/>
    </xf>
    <xf numFmtId="202" fontId="5" fillId="13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66" xfId="0" applyNumberFormat="1" applyFont="1" applyFill="1" applyBorder="1" applyAlignment="1">
      <alignment horizontal="center" vertical="center" wrapText="1"/>
    </xf>
    <xf numFmtId="0" fontId="5" fillId="6" borderId="67" xfId="0" applyNumberFormat="1" applyFont="1" applyFill="1" applyBorder="1" applyAlignment="1">
      <alignment horizontal="center" vertical="center" wrapText="1"/>
    </xf>
    <xf numFmtId="0" fontId="5" fillId="6" borderId="68" xfId="0" applyNumberFormat="1" applyFont="1" applyFill="1" applyBorder="1" applyAlignment="1">
      <alignment horizontal="center" vertical="center" wrapText="1"/>
    </xf>
    <xf numFmtId="0" fontId="5" fillId="6" borderId="36" xfId="0" applyNumberFormat="1" applyFont="1" applyFill="1" applyBorder="1" applyAlignment="1">
      <alignment horizontal="center" vertical="center" wrapText="1"/>
    </xf>
    <xf numFmtId="0" fontId="5" fillId="6" borderId="0" xfId="0" applyNumberFormat="1" applyFont="1" applyFill="1" applyBorder="1" applyAlignment="1">
      <alignment horizontal="center" vertical="center" wrapText="1"/>
    </xf>
    <xf numFmtId="0" fontId="5" fillId="6" borderId="20" xfId="0" applyNumberFormat="1" applyFont="1" applyFill="1" applyBorder="1" applyAlignment="1">
      <alignment horizontal="center" vertical="center" wrapText="1"/>
    </xf>
    <xf numFmtId="0" fontId="5" fillId="6" borderId="45" xfId="0" applyNumberFormat="1" applyFont="1" applyFill="1" applyBorder="1" applyAlignment="1">
      <alignment horizontal="center" vertical="center" wrapText="1"/>
    </xf>
    <xf numFmtId="0" fontId="5" fillId="6" borderId="11" xfId="0" applyNumberFormat="1" applyFont="1" applyFill="1" applyBorder="1" applyAlignment="1">
      <alignment horizontal="center" vertical="center" wrapText="1"/>
    </xf>
    <xf numFmtId="0" fontId="5" fillId="6" borderId="69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199" fontId="5" fillId="13" borderId="22" xfId="47" applyNumberFormat="1" applyFont="1" applyFill="1" applyBorder="1" applyAlignment="1" applyProtection="1">
      <alignment horizontal="center" vertical="center" wrapText="1"/>
      <protection locked="0"/>
    </xf>
    <xf numFmtId="199" fontId="5" fillId="13" borderId="12" xfId="47" applyNumberFormat="1" applyFont="1" applyFill="1" applyBorder="1" applyAlignment="1" applyProtection="1">
      <alignment horizontal="center" vertical="center" wrapText="1"/>
      <protection locked="0"/>
    </xf>
    <xf numFmtId="199" fontId="5" fillId="13" borderId="13" xfId="47" applyNumberFormat="1" applyFont="1" applyFill="1" applyBorder="1" applyAlignment="1" applyProtection="1">
      <alignment horizontal="center" vertical="center" wrapText="1"/>
      <protection locked="0"/>
    </xf>
    <xf numFmtId="0" fontId="30" fillId="13" borderId="22" xfId="0" applyNumberFormat="1" applyFont="1" applyFill="1" applyBorder="1" applyAlignment="1" applyProtection="1">
      <alignment horizontal="center" vertical="center" wrapText="1"/>
      <protection locked="0"/>
    </xf>
    <xf numFmtId="0" fontId="30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0" fillId="13" borderId="13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6"/>
  <sheetViews>
    <sheetView zoomScalePageLayoutView="0" workbookViewId="0" topLeftCell="A60">
      <selection activeCell="A1" sqref="A1:IV59"/>
    </sheetView>
  </sheetViews>
  <sheetFormatPr defaultColWidth="11.421875" defaultRowHeight="12.75"/>
  <cols>
    <col min="1" max="1" width="4.28125" style="19" customWidth="1"/>
    <col min="2" max="2" width="38.140625" style="15" customWidth="1"/>
    <col min="3" max="4" width="16.57421875" style="15" customWidth="1"/>
    <col min="5" max="5" width="13.8515625" style="15" customWidth="1"/>
    <col min="6" max="6" width="15.8515625" style="15" customWidth="1"/>
    <col min="7" max="7" width="13.57421875" style="16" customWidth="1"/>
    <col min="8" max="8" width="17.7109375" style="15" customWidth="1"/>
    <col min="9" max="9" width="14.57421875" style="15" customWidth="1"/>
    <col min="10" max="10" width="15.00390625" style="17" customWidth="1"/>
    <col min="11" max="11" width="10.7109375" style="15" customWidth="1"/>
    <col min="12" max="12" width="13.57421875" style="15" customWidth="1"/>
    <col min="13" max="13" width="12.00390625" style="15" customWidth="1"/>
    <col min="14" max="14" width="9.8515625" style="15" customWidth="1"/>
    <col min="15" max="15" width="12.8515625" style="15" customWidth="1"/>
    <col min="16" max="16" width="14.421875" style="15" customWidth="1"/>
    <col min="17" max="17" width="10.7109375" style="15" customWidth="1"/>
    <col min="18" max="18" width="14.421875" style="18" customWidth="1"/>
    <col min="19" max="19" width="11.8515625" style="16" customWidth="1"/>
    <col min="20" max="20" width="11.8515625" style="15" customWidth="1"/>
    <col min="21" max="21" width="10.57421875" style="15" customWidth="1"/>
    <col min="22" max="22" width="11.8515625" style="15" customWidth="1"/>
    <col min="23" max="23" width="10.57421875" style="15" customWidth="1"/>
    <col min="24" max="24" width="11.57421875" style="19" customWidth="1"/>
    <col min="25" max="25" width="9.57421875" style="19" customWidth="1"/>
    <col min="26" max="26" width="13.140625" style="19" customWidth="1"/>
    <col min="27" max="28" width="11.57421875" style="19" customWidth="1"/>
    <col min="29" max="29" width="11.57421875" style="19" bestFit="1" customWidth="1"/>
    <col min="30" max="31" width="11.57421875" style="19" customWidth="1"/>
    <col min="32" max="16384" width="11.421875" style="19" customWidth="1"/>
  </cols>
  <sheetData>
    <row r="1" spans="1:13" ht="18.75" hidden="1">
      <c r="A1" s="12"/>
      <c r="B1" s="12"/>
      <c r="C1" s="12"/>
      <c r="D1" s="244" t="s">
        <v>42</v>
      </c>
      <c r="E1" s="244"/>
      <c r="F1" s="244"/>
      <c r="G1" s="244"/>
      <c r="J1" s="15"/>
      <c r="K1" s="245" t="s">
        <v>55</v>
      </c>
      <c r="L1" s="245"/>
      <c r="M1" s="245"/>
    </row>
    <row r="2" spans="1:14" ht="18" customHeight="1" hidden="1" thickBot="1">
      <c r="A2" s="10" t="s">
        <v>94</v>
      </c>
      <c r="B2" s="10"/>
      <c r="C2" s="10" t="s">
        <v>43</v>
      </c>
      <c r="D2" s="10"/>
      <c r="E2" s="10"/>
      <c r="F2" s="6"/>
      <c r="G2" s="4"/>
      <c r="H2" s="4"/>
      <c r="I2" s="4"/>
      <c r="J2" s="4"/>
      <c r="K2" s="4"/>
      <c r="L2" s="4"/>
      <c r="M2" s="34"/>
      <c r="N2" s="4"/>
    </row>
    <row r="3" spans="1:10" ht="15" customHeight="1" hidden="1">
      <c r="A3" s="246"/>
      <c r="B3" s="266" t="s">
        <v>44</v>
      </c>
      <c r="C3" s="267"/>
      <c r="D3" s="195" t="s">
        <v>95</v>
      </c>
      <c r="E3" s="196"/>
      <c r="F3" s="196"/>
      <c r="G3" s="196"/>
      <c r="H3" s="196"/>
      <c r="I3" s="196"/>
      <c r="J3" s="197"/>
    </row>
    <row r="4" spans="1:10" ht="15" customHeight="1" hidden="1">
      <c r="A4" s="247"/>
      <c r="B4" s="268" t="s">
        <v>45</v>
      </c>
      <c r="C4" s="269"/>
      <c r="D4" s="198" t="s">
        <v>96</v>
      </c>
      <c r="E4" s="199"/>
      <c r="F4" s="199"/>
      <c r="G4" s="199"/>
      <c r="H4" s="199"/>
      <c r="I4" s="199"/>
      <c r="J4" s="200"/>
    </row>
    <row r="5" spans="1:10" ht="15" customHeight="1" hidden="1">
      <c r="A5" s="247"/>
      <c r="B5" s="268" t="s">
        <v>46</v>
      </c>
      <c r="C5" s="269"/>
      <c r="D5" s="198" t="s">
        <v>97</v>
      </c>
      <c r="E5" s="199"/>
      <c r="F5" s="199"/>
      <c r="G5" s="199"/>
      <c r="H5" s="199"/>
      <c r="I5" s="199"/>
      <c r="J5" s="200"/>
    </row>
    <row r="6" spans="1:10" ht="15" customHeight="1" hidden="1">
      <c r="A6" s="247"/>
      <c r="B6" s="268" t="s">
        <v>98</v>
      </c>
      <c r="C6" s="269"/>
      <c r="D6" s="198" t="s">
        <v>99</v>
      </c>
      <c r="E6" s="199"/>
      <c r="F6" s="199"/>
      <c r="G6" s="199"/>
      <c r="H6" s="199"/>
      <c r="I6" s="199"/>
      <c r="J6" s="200"/>
    </row>
    <row r="7" spans="1:10" ht="15" customHeight="1" hidden="1">
      <c r="A7" s="247"/>
      <c r="B7" s="268" t="s">
        <v>47</v>
      </c>
      <c r="C7" s="269"/>
      <c r="D7" s="198" t="s">
        <v>152</v>
      </c>
      <c r="E7" s="199"/>
      <c r="F7" s="199"/>
      <c r="G7" s="199"/>
      <c r="H7" s="199"/>
      <c r="I7" s="199"/>
      <c r="J7" s="200"/>
    </row>
    <row r="8" spans="1:10" ht="15" customHeight="1" hidden="1">
      <c r="A8" s="247"/>
      <c r="B8" s="268" t="s">
        <v>48</v>
      </c>
      <c r="C8" s="269"/>
      <c r="D8" s="198" t="s">
        <v>153</v>
      </c>
      <c r="E8" s="199"/>
      <c r="F8" s="199"/>
      <c r="G8" s="199"/>
      <c r="H8" s="199"/>
      <c r="I8" s="199"/>
      <c r="J8" s="200"/>
    </row>
    <row r="9" spans="1:10" ht="15" customHeight="1" hidden="1">
      <c r="A9" s="247"/>
      <c r="B9" s="268" t="s">
        <v>49</v>
      </c>
      <c r="C9" s="269"/>
      <c r="D9" s="198" t="s">
        <v>100</v>
      </c>
      <c r="E9" s="199"/>
      <c r="F9" s="199"/>
      <c r="G9" s="199"/>
      <c r="H9" s="199"/>
      <c r="I9" s="199"/>
      <c r="J9" s="200"/>
    </row>
    <row r="10" spans="1:10" ht="15" customHeight="1" hidden="1" thickBot="1">
      <c r="A10" s="248"/>
      <c r="B10" s="270" t="s">
        <v>50</v>
      </c>
      <c r="C10" s="271"/>
      <c r="D10" s="201" t="s">
        <v>164</v>
      </c>
      <c r="E10" s="202"/>
      <c r="F10" s="202"/>
      <c r="G10" s="202"/>
      <c r="H10" s="202"/>
      <c r="I10" s="202"/>
      <c r="J10" s="203"/>
    </row>
    <row r="11" spans="1:10" ht="15" customHeight="1" hidden="1">
      <c r="A11" s="92"/>
      <c r="B11" s="92"/>
      <c r="G11" s="15"/>
      <c r="J11" s="15"/>
    </row>
    <row r="12" spans="1:10" ht="20.25" hidden="1" thickBot="1">
      <c r="A12" s="10">
        <v>2</v>
      </c>
      <c r="B12" s="10"/>
      <c r="C12" s="10" t="s">
        <v>56</v>
      </c>
      <c r="D12" s="4"/>
      <c r="E12" s="4"/>
      <c r="F12" s="4"/>
      <c r="G12" s="4"/>
      <c r="H12" s="4"/>
      <c r="I12" s="4"/>
      <c r="J12" s="4"/>
    </row>
    <row r="13" spans="1:24" s="20" customFormat="1" ht="39" customHeight="1" hidden="1">
      <c r="A13" s="252"/>
      <c r="B13" s="97" t="s">
        <v>2</v>
      </c>
      <c r="C13" s="93" t="s">
        <v>4</v>
      </c>
      <c r="D13" s="255" t="s">
        <v>103</v>
      </c>
      <c r="E13" s="255"/>
      <c r="F13" s="255" t="s">
        <v>104</v>
      </c>
      <c r="G13" s="255"/>
      <c r="H13" s="256"/>
      <c r="I13" s="21"/>
      <c r="J13" s="21"/>
      <c r="L13" s="21"/>
      <c r="M13" s="21"/>
      <c r="N13" s="21"/>
      <c r="O13" s="21"/>
      <c r="P13" s="21"/>
      <c r="Q13" s="21"/>
      <c r="R13" s="21"/>
      <c r="S13" s="22"/>
      <c r="T13" s="21"/>
      <c r="U13" s="21"/>
      <c r="V13" s="21"/>
      <c r="W13" s="21"/>
      <c r="X13" s="21"/>
    </row>
    <row r="14" spans="1:24" ht="13.5" customHeight="1" hidden="1">
      <c r="A14" s="253"/>
      <c r="B14" s="98" t="s">
        <v>7</v>
      </c>
      <c r="C14" s="94">
        <v>200000</v>
      </c>
      <c r="D14" s="257" t="s">
        <v>147</v>
      </c>
      <c r="E14" s="257"/>
      <c r="F14" s="204" t="s">
        <v>148</v>
      </c>
      <c r="G14" s="205"/>
      <c r="H14" s="206"/>
      <c r="J14" s="15"/>
      <c r="K14" s="17"/>
      <c r="R14" s="15"/>
      <c r="S14" s="18"/>
      <c r="T14" s="16"/>
      <c r="X14" s="15"/>
    </row>
    <row r="15" spans="1:24" ht="13.5" customHeight="1" hidden="1">
      <c r="A15" s="253"/>
      <c r="B15" s="98" t="s">
        <v>66</v>
      </c>
      <c r="C15" s="94">
        <v>200000</v>
      </c>
      <c r="D15" s="257"/>
      <c r="E15" s="257"/>
      <c r="F15" s="207"/>
      <c r="G15" s="208"/>
      <c r="H15" s="209"/>
      <c r="J15" s="15"/>
      <c r="K15" s="17"/>
      <c r="R15" s="15"/>
      <c r="S15" s="18"/>
      <c r="T15" s="16"/>
      <c r="X15" s="15"/>
    </row>
    <row r="16" spans="1:24" ht="13.5" customHeight="1" hidden="1">
      <c r="A16" s="253"/>
      <c r="B16" s="98" t="s">
        <v>8</v>
      </c>
      <c r="C16" s="95" t="s">
        <v>3</v>
      </c>
      <c r="D16" s="257"/>
      <c r="E16" s="257"/>
      <c r="F16" s="240" t="s">
        <v>149</v>
      </c>
      <c r="G16" s="240"/>
      <c r="H16" s="241"/>
      <c r="J16" s="15"/>
      <c r="K16" s="17"/>
      <c r="R16" s="15"/>
      <c r="S16" s="18"/>
      <c r="T16" s="16"/>
      <c r="X16" s="15"/>
    </row>
    <row r="17" spans="1:24" ht="13.5" customHeight="1" hidden="1" thickBot="1">
      <c r="A17" s="254"/>
      <c r="B17" s="99" t="s">
        <v>9</v>
      </c>
      <c r="C17" s="96">
        <v>50000</v>
      </c>
      <c r="D17" s="258"/>
      <c r="E17" s="258"/>
      <c r="F17" s="242" t="s">
        <v>150</v>
      </c>
      <c r="G17" s="242"/>
      <c r="H17" s="243"/>
      <c r="J17" s="15"/>
      <c r="K17" s="17"/>
      <c r="R17" s="15"/>
      <c r="S17" s="18"/>
      <c r="T17" s="16"/>
      <c r="X17" s="15"/>
    </row>
    <row r="18" ht="15.75" customHeight="1" hidden="1"/>
    <row r="19" spans="1:10" ht="19.5" hidden="1">
      <c r="A19" s="5" t="s">
        <v>57</v>
      </c>
      <c r="B19" s="262" t="s">
        <v>58</v>
      </c>
      <c r="C19" s="262"/>
      <c r="D19" s="262"/>
      <c r="E19" s="262"/>
      <c r="F19" s="262"/>
      <c r="G19" s="4"/>
      <c r="H19" s="4"/>
      <c r="I19" s="4"/>
      <c r="J19" s="4"/>
    </row>
    <row r="20" spans="1:30" s="23" customFormat="1" ht="30" customHeight="1" hidden="1">
      <c r="A20" s="263" t="s">
        <v>137</v>
      </c>
      <c r="B20" s="264"/>
      <c r="C20" s="223" t="s">
        <v>15</v>
      </c>
      <c r="D20" s="224"/>
      <c r="E20" s="224"/>
      <c r="F20" s="224"/>
      <c r="G20" s="224"/>
      <c r="H20" s="225"/>
      <c r="I20" s="2"/>
      <c r="J20" s="217" t="s">
        <v>28</v>
      </c>
      <c r="K20" s="218"/>
      <c r="L20" s="218"/>
      <c r="M20" s="219"/>
      <c r="N20" s="2"/>
      <c r="O20" s="213" t="s">
        <v>34</v>
      </c>
      <c r="P20" s="213"/>
      <c r="Q20" s="217" t="s">
        <v>16</v>
      </c>
      <c r="R20" s="219"/>
      <c r="S20" s="213" t="s">
        <v>36</v>
      </c>
      <c r="T20" s="213"/>
      <c r="U20" s="213"/>
      <c r="V20" s="213"/>
      <c r="W20" s="213"/>
      <c r="X20" s="213"/>
      <c r="Y20" s="2"/>
      <c r="Z20" s="217" t="s">
        <v>17</v>
      </c>
      <c r="AA20" s="218"/>
      <c r="AB20" s="219"/>
      <c r="AC20" s="217" t="s">
        <v>18</v>
      </c>
      <c r="AD20" s="219"/>
    </row>
    <row r="21" spans="1:31" s="23" customFormat="1" ht="66" customHeight="1" hidden="1">
      <c r="A21" s="223" t="s">
        <v>30</v>
      </c>
      <c r="B21" s="265"/>
      <c r="C21" s="174" t="s">
        <v>151</v>
      </c>
      <c r="D21" s="174" t="s">
        <v>10</v>
      </c>
      <c r="E21" s="174" t="s">
        <v>0</v>
      </c>
      <c r="F21" s="174" t="s">
        <v>11</v>
      </c>
      <c r="G21" s="174" t="s">
        <v>12</v>
      </c>
      <c r="H21" s="174" t="s">
        <v>13</v>
      </c>
      <c r="I21" s="174" t="s">
        <v>24</v>
      </c>
      <c r="J21" s="125" t="s">
        <v>65</v>
      </c>
      <c r="K21" s="174" t="s">
        <v>27</v>
      </c>
      <c r="L21" s="174" t="s">
        <v>26</v>
      </c>
      <c r="M21" s="174" t="s">
        <v>33</v>
      </c>
      <c r="N21" s="174" t="s">
        <v>24</v>
      </c>
      <c r="O21" s="174" t="s">
        <v>68</v>
      </c>
      <c r="P21" s="174" t="s">
        <v>35</v>
      </c>
      <c r="Q21" s="174" t="s">
        <v>23</v>
      </c>
      <c r="R21" s="174" t="s">
        <v>29</v>
      </c>
      <c r="S21" s="174" t="s">
        <v>37</v>
      </c>
      <c r="T21" s="174" t="s">
        <v>38</v>
      </c>
      <c r="U21" s="174" t="s">
        <v>25</v>
      </c>
      <c r="V21" s="174" t="s">
        <v>39</v>
      </c>
      <c r="W21" s="174" t="s">
        <v>40</v>
      </c>
      <c r="X21" s="174" t="s">
        <v>41</v>
      </c>
      <c r="Y21" s="174" t="s">
        <v>24</v>
      </c>
      <c r="Z21" s="174" t="s">
        <v>32</v>
      </c>
      <c r="AA21" s="174" t="s">
        <v>19</v>
      </c>
      <c r="AB21" s="174" t="s">
        <v>20</v>
      </c>
      <c r="AC21" s="174" t="s">
        <v>21</v>
      </c>
      <c r="AD21" s="174" t="s">
        <v>22</v>
      </c>
      <c r="AE21" s="174" t="s">
        <v>22</v>
      </c>
    </row>
    <row r="22" spans="2:31" ht="15.75" customHeight="1" hidden="1">
      <c r="B22" s="29" t="s">
        <v>73</v>
      </c>
      <c r="C22" s="24"/>
      <c r="D22" s="25"/>
      <c r="E22" s="25"/>
      <c r="F22" s="26"/>
      <c r="G22" s="26"/>
      <c r="H22" s="26"/>
      <c r="I22" s="26"/>
      <c r="J22" s="126"/>
      <c r="K22" s="26"/>
      <c r="L22" s="26"/>
      <c r="M22" s="26"/>
      <c r="N22" s="26"/>
      <c r="O22" s="26"/>
      <c r="P22" s="26"/>
      <c r="Q22" s="26"/>
      <c r="R22" s="27"/>
      <c r="S22" s="26"/>
      <c r="T22" s="26"/>
      <c r="U22" s="26"/>
      <c r="V22" s="26"/>
      <c r="W22" s="26"/>
      <c r="X22" s="25"/>
      <c r="Y22" s="25"/>
      <c r="Z22" s="25"/>
      <c r="AA22" s="25"/>
      <c r="AB22" s="25"/>
      <c r="AC22" s="25"/>
      <c r="AD22" s="25"/>
      <c r="AE22" s="25"/>
    </row>
    <row r="23" spans="1:31" s="28" customFormat="1" ht="20.25" customHeight="1" hidden="1">
      <c r="A23" s="249">
        <v>1</v>
      </c>
      <c r="B23" s="212" t="s">
        <v>69</v>
      </c>
      <c r="C23" s="220">
        <v>106450</v>
      </c>
      <c r="D23" s="214" t="s">
        <v>63</v>
      </c>
      <c r="E23" s="226" t="s">
        <v>6</v>
      </c>
      <c r="F23" s="226" t="s">
        <v>64</v>
      </c>
      <c r="G23" s="154">
        <f>+L23</f>
        <v>42289</v>
      </c>
      <c r="H23" s="154">
        <f>+M23</f>
        <v>42309</v>
      </c>
      <c r="I23" s="155" t="s">
        <v>14</v>
      </c>
      <c r="J23" s="156">
        <v>42272</v>
      </c>
      <c r="K23" s="157">
        <f>SUM(J23+10)</f>
        <v>42282</v>
      </c>
      <c r="L23" s="157">
        <f>SUM(K23+7)</f>
        <v>42289</v>
      </c>
      <c r="M23" s="157">
        <f>SUM(L23+20)</f>
        <v>42309</v>
      </c>
      <c r="N23" s="155" t="s">
        <v>14</v>
      </c>
      <c r="O23" s="157">
        <f>SUM(M23+30)</f>
        <v>42339</v>
      </c>
      <c r="P23" s="157">
        <f>SUM(O23+20)</f>
        <v>42359</v>
      </c>
      <c r="Q23" s="157">
        <f>SUM(P23+7)</f>
        <v>42366</v>
      </c>
      <c r="R23" s="157">
        <f>SUM(Q23+45)</f>
        <v>42411</v>
      </c>
      <c r="S23" s="157">
        <f>SUM(R23+30)</f>
        <v>42441</v>
      </c>
      <c r="T23" s="157">
        <f>SUM(S23+20)</f>
        <v>42461</v>
      </c>
      <c r="U23" s="157">
        <f>SUM(T23+7)</f>
        <v>42468</v>
      </c>
      <c r="V23" s="157">
        <f>SUM(U23+7)</f>
        <v>42475</v>
      </c>
      <c r="W23" s="157">
        <f>SUM(U23+15)</f>
        <v>42483</v>
      </c>
      <c r="X23" s="157">
        <f>SUM(W23+20)</f>
        <v>42503</v>
      </c>
      <c r="Y23" s="158" t="s">
        <v>14</v>
      </c>
      <c r="Z23" s="157"/>
      <c r="AA23" s="157">
        <f>SUM(X23+7)</f>
        <v>42510</v>
      </c>
      <c r="AB23" s="157">
        <f>SUM(AA23+7)</f>
        <v>42517</v>
      </c>
      <c r="AC23" s="157">
        <v>42548</v>
      </c>
      <c r="AD23" s="107"/>
      <c r="AE23" s="189"/>
    </row>
    <row r="24" spans="1:31" s="28" customFormat="1" ht="20.25" customHeight="1" hidden="1">
      <c r="A24" s="250"/>
      <c r="B24" s="212"/>
      <c r="C24" s="221"/>
      <c r="D24" s="215"/>
      <c r="E24" s="227"/>
      <c r="F24" s="227"/>
      <c r="G24" s="108">
        <v>42781</v>
      </c>
      <c r="H24" s="108">
        <v>42795</v>
      </c>
      <c r="I24" s="103" t="s">
        <v>154</v>
      </c>
      <c r="J24" s="145">
        <v>42772</v>
      </c>
      <c r="K24" s="113">
        <v>42779</v>
      </c>
      <c r="L24" s="113">
        <v>42781</v>
      </c>
      <c r="M24" s="113">
        <v>42795</v>
      </c>
      <c r="N24" s="103" t="s">
        <v>154</v>
      </c>
      <c r="O24" s="113">
        <v>42837</v>
      </c>
      <c r="P24" s="113">
        <v>42851</v>
      </c>
      <c r="Q24" s="113">
        <v>42857</v>
      </c>
      <c r="R24" s="113">
        <v>42900</v>
      </c>
      <c r="S24" s="113">
        <v>42920</v>
      </c>
      <c r="T24" s="113">
        <v>42935</v>
      </c>
      <c r="U24" s="113">
        <v>42951</v>
      </c>
      <c r="V24" s="113">
        <v>42972</v>
      </c>
      <c r="W24" s="113">
        <v>42972</v>
      </c>
      <c r="X24" s="113">
        <v>42986</v>
      </c>
      <c r="Y24" s="113" t="s">
        <v>67</v>
      </c>
      <c r="Z24" s="113"/>
      <c r="AA24" s="113">
        <v>42986</v>
      </c>
      <c r="AB24" s="113">
        <v>42993</v>
      </c>
      <c r="AC24" s="113">
        <v>42993</v>
      </c>
      <c r="AD24" s="113">
        <f>SUM(AC24+60)</f>
        <v>43053</v>
      </c>
      <c r="AE24" s="190"/>
    </row>
    <row r="25" spans="1:31" s="28" customFormat="1" ht="20.25" customHeight="1" hidden="1">
      <c r="A25" s="251"/>
      <c r="B25" s="212"/>
      <c r="C25" s="222"/>
      <c r="D25" s="216"/>
      <c r="E25" s="228"/>
      <c r="F25" s="228"/>
      <c r="G25" s="109"/>
      <c r="H25" s="109"/>
      <c r="I25" s="104" t="s">
        <v>31</v>
      </c>
      <c r="J25" s="146"/>
      <c r="K25" s="114"/>
      <c r="L25" s="114"/>
      <c r="M25" s="114"/>
      <c r="N25" s="104" t="s">
        <v>31</v>
      </c>
      <c r="O25" s="116"/>
      <c r="P25" s="117"/>
      <c r="Q25" s="114"/>
      <c r="R25" s="114"/>
      <c r="S25" s="114"/>
      <c r="T25" s="114"/>
      <c r="U25" s="114"/>
      <c r="V25" s="114"/>
      <c r="W25" s="114"/>
      <c r="X25" s="114"/>
      <c r="Y25" s="114" t="s">
        <v>31</v>
      </c>
      <c r="Z25" s="114"/>
      <c r="AA25" s="114"/>
      <c r="AB25" s="114"/>
      <c r="AC25" s="114"/>
      <c r="AD25" s="114"/>
      <c r="AE25" s="191"/>
    </row>
    <row r="26" spans="1:31" s="28" customFormat="1" ht="21.75" customHeight="1" hidden="1">
      <c r="A26" s="249">
        <v>2</v>
      </c>
      <c r="B26" s="229" t="s">
        <v>70</v>
      </c>
      <c r="C26" s="220">
        <v>77420</v>
      </c>
      <c r="D26" s="214" t="s">
        <v>63</v>
      </c>
      <c r="E26" s="226" t="s">
        <v>6</v>
      </c>
      <c r="F26" s="226" t="s">
        <v>64</v>
      </c>
      <c r="G26" s="159">
        <f>+L26</f>
        <v>42299</v>
      </c>
      <c r="H26" s="159">
        <f>+M26</f>
        <v>42319</v>
      </c>
      <c r="I26" s="155" t="s">
        <v>14</v>
      </c>
      <c r="J26" s="156">
        <v>42282</v>
      </c>
      <c r="K26" s="157">
        <f>SUM(J26+10)</f>
        <v>42292</v>
      </c>
      <c r="L26" s="157">
        <f>SUM(K26+7)</f>
        <v>42299</v>
      </c>
      <c r="M26" s="157">
        <f>SUM(L26+20)</f>
        <v>42319</v>
      </c>
      <c r="N26" s="155" t="s">
        <v>14</v>
      </c>
      <c r="O26" s="157">
        <f>SUM(M26+30)</f>
        <v>42349</v>
      </c>
      <c r="P26" s="157">
        <f>SUM(O26+20)</f>
        <v>42369</v>
      </c>
      <c r="Q26" s="157">
        <f>SUM(P26+7)</f>
        <v>42376</v>
      </c>
      <c r="R26" s="157">
        <f>SUM(Q26+45)</f>
        <v>42421</v>
      </c>
      <c r="S26" s="157">
        <f>SUM(R26+30)</f>
        <v>42451</v>
      </c>
      <c r="T26" s="157">
        <f>SUM(S26+20)</f>
        <v>42471</v>
      </c>
      <c r="U26" s="157">
        <f>SUM(T26+7)</f>
        <v>42478</v>
      </c>
      <c r="V26" s="157">
        <f>SUM(U26+7)</f>
        <v>42485</v>
      </c>
      <c r="W26" s="157">
        <f>SUM(U26+15)</f>
        <v>42493</v>
      </c>
      <c r="X26" s="157">
        <f>SUM(W26+20)</f>
        <v>42513</v>
      </c>
      <c r="Y26" s="160" t="s">
        <v>14</v>
      </c>
      <c r="Z26" s="161"/>
      <c r="AA26" s="157">
        <f>SUM(X26+7)</f>
        <v>42520</v>
      </c>
      <c r="AB26" s="157">
        <f>SUM(AA26+7)</f>
        <v>42527</v>
      </c>
      <c r="AC26" s="161">
        <v>42557</v>
      </c>
      <c r="AD26" s="129"/>
      <c r="AE26" s="189"/>
    </row>
    <row r="27" spans="1:31" s="28" customFormat="1" ht="21.75" customHeight="1" hidden="1">
      <c r="A27" s="250"/>
      <c r="B27" s="230"/>
      <c r="C27" s="221"/>
      <c r="D27" s="215"/>
      <c r="E27" s="227"/>
      <c r="F27" s="227"/>
      <c r="G27" s="108">
        <v>42781</v>
      </c>
      <c r="H27" s="108">
        <v>42795</v>
      </c>
      <c r="I27" s="103" t="s">
        <v>154</v>
      </c>
      <c r="J27" s="145">
        <v>42772</v>
      </c>
      <c r="K27" s="113">
        <v>42779</v>
      </c>
      <c r="L27" s="113">
        <v>42781</v>
      </c>
      <c r="M27" s="113">
        <v>42795</v>
      </c>
      <c r="N27" s="103" t="s">
        <v>154</v>
      </c>
      <c r="O27" s="113">
        <v>42837</v>
      </c>
      <c r="P27" s="113">
        <v>42851</v>
      </c>
      <c r="Q27" s="113">
        <v>42857</v>
      </c>
      <c r="R27" s="113">
        <v>42900</v>
      </c>
      <c r="S27" s="113">
        <v>42920</v>
      </c>
      <c r="T27" s="113">
        <v>42935</v>
      </c>
      <c r="U27" s="113">
        <v>42951</v>
      </c>
      <c r="V27" s="113">
        <v>42972</v>
      </c>
      <c r="W27" s="113">
        <v>42972</v>
      </c>
      <c r="X27" s="113">
        <v>42986</v>
      </c>
      <c r="Y27" s="113" t="s">
        <v>67</v>
      </c>
      <c r="Z27" s="113"/>
      <c r="AA27" s="113">
        <v>42986</v>
      </c>
      <c r="AB27" s="113">
        <v>42993</v>
      </c>
      <c r="AC27" s="113">
        <v>42993</v>
      </c>
      <c r="AD27" s="113">
        <v>43023</v>
      </c>
      <c r="AE27" s="190"/>
    </row>
    <row r="28" spans="1:31" s="28" customFormat="1" ht="21.75" customHeight="1" hidden="1">
      <c r="A28" s="251"/>
      <c r="B28" s="231"/>
      <c r="C28" s="222"/>
      <c r="D28" s="216"/>
      <c r="E28" s="228"/>
      <c r="F28" s="228"/>
      <c r="G28" s="109"/>
      <c r="H28" s="109"/>
      <c r="I28" s="104" t="s">
        <v>31</v>
      </c>
      <c r="J28" s="146"/>
      <c r="K28" s="114"/>
      <c r="L28" s="121"/>
      <c r="M28" s="114"/>
      <c r="N28" s="104" t="s">
        <v>31</v>
      </c>
      <c r="O28" s="114"/>
      <c r="P28" s="117"/>
      <c r="Q28" s="114"/>
      <c r="R28" s="114"/>
      <c r="S28" s="114"/>
      <c r="T28" s="114"/>
      <c r="U28" s="114"/>
      <c r="V28" s="114"/>
      <c r="W28" s="114"/>
      <c r="X28" s="114"/>
      <c r="Y28" s="114" t="s">
        <v>31</v>
      </c>
      <c r="Z28" s="114"/>
      <c r="AA28" s="114"/>
      <c r="AB28" s="114"/>
      <c r="AC28" s="114"/>
      <c r="AD28" s="114"/>
      <c r="AE28" s="191"/>
    </row>
    <row r="29" spans="1:31" s="28" customFormat="1" ht="21.75" customHeight="1" hidden="1">
      <c r="A29" s="249">
        <v>3</v>
      </c>
      <c r="B29" s="229" t="s">
        <v>71</v>
      </c>
      <c r="C29" s="220">
        <v>87100</v>
      </c>
      <c r="D29" s="214" t="s">
        <v>63</v>
      </c>
      <c r="E29" s="226" t="s">
        <v>6</v>
      </c>
      <c r="F29" s="226" t="s">
        <v>64</v>
      </c>
      <c r="G29" s="159">
        <f>+L29</f>
        <v>42309</v>
      </c>
      <c r="H29" s="159">
        <f>+M29</f>
        <v>42329</v>
      </c>
      <c r="I29" s="155" t="s">
        <v>14</v>
      </c>
      <c r="J29" s="156">
        <v>42292</v>
      </c>
      <c r="K29" s="157">
        <f>SUM(J29+10)</f>
        <v>42302</v>
      </c>
      <c r="L29" s="157">
        <f>SUM(K29+7)</f>
        <v>42309</v>
      </c>
      <c r="M29" s="157">
        <f>SUM(L29+20)</f>
        <v>42329</v>
      </c>
      <c r="N29" s="155" t="s">
        <v>14</v>
      </c>
      <c r="O29" s="157">
        <f>SUM(M29+30)</f>
        <v>42359</v>
      </c>
      <c r="P29" s="157">
        <f>SUM(O29+20)</f>
        <v>42379</v>
      </c>
      <c r="Q29" s="157">
        <f>SUM(P29+7)</f>
        <v>42386</v>
      </c>
      <c r="R29" s="157">
        <f>SUM(Q29+45)</f>
        <v>42431</v>
      </c>
      <c r="S29" s="157">
        <f>SUM(R29+30)</f>
        <v>42461</v>
      </c>
      <c r="T29" s="157">
        <f>SUM(S29+20)</f>
        <v>42481</v>
      </c>
      <c r="U29" s="157">
        <f>SUM(T29+7)</f>
        <v>42488</v>
      </c>
      <c r="V29" s="157">
        <f>SUM(U29+7)</f>
        <v>42495</v>
      </c>
      <c r="W29" s="157">
        <f>SUM(U29+15)</f>
        <v>42503</v>
      </c>
      <c r="X29" s="157">
        <f>SUM(W29+20)</f>
        <v>42523</v>
      </c>
      <c r="Y29" s="160" t="s">
        <v>14</v>
      </c>
      <c r="Z29" s="161"/>
      <c r="AA29" s="157">
        <f>SUM(X29+7)</f>
        <v>42530</v>
      </c>
      <c r="AB29" s="157">
        <f>SUM(AA29+7)</f>
        <v>42537</v>
      </c>
      <c r="AC29" s="161">
        <v>42567</v>
      </c>
      <c r="AD29" s="129"/>
      <c r="AE29" s="189"/>
    </row>
    <row r="30" spans="1:31" s="28" customFormat="1" ht="21.75" customHeight="1" hidden="1">
      <c r="A30" s="250"/>
      <c r="B30" s="230"/>
      <c r="C30" s="221"/>
      <c r="D30" s="215"/>
      <c r="E30" s="227"/>
      <c r="F30" s="227"/>
      <c r="G30" s="108"/>
      <c r="H30" s="108"/>
      <c r="I30" s="103" t="s">
        <v>154</v>
      </c>
      <c r="J30" s="145">
        <v>42768</v>
      </c>
      <c r="K30" s="113">
        <v>42775</v>
      </c>
      <c r="L30" s="113">
        <v>42785</v>
      </c>
      <c r="M30" s="113">
        <v>42796</v>
      </c>
      <c r="N30" s="103" t="s">
        <v>154</v>
      </c>
      <c r="O30" s="113">
        <v>42810</v>
      </c>
      <c r="P30" s="113">
        <v>42855</v>
      </c>
      <c r="Q30" s="113">
        <v>42862</v>
      </c>
      <c r="R30" s="113">
        <v>42904</v>
      </c>
      <c r="S30" s="113">
        <v>42925</v>
      </c>
      <c r="T30" s="113">
        <v>42932</v>
      </c>
      <c r="U30" s="113">
        <v>42939</v>
      </c>
      <c r="V30" s="113">
        <v>42946</v>
      </c>
      <c r="W30" s="113">
        <v>42954</v>
      </c>
      <c r="X30" s="113">
        <v>42959</v>
      </c>
      <c r="Y30" s="113" t="s">
        <v>67</v>
      </c>
      <c r="Z30" s="113"/>
      <c r="AA30" s="113">
        <v>42960</v>
      </c>
      <c r="AB30" s="113">
        <v>42965</v>
      </c>
      <c r="AC30" s="113">
        <v>42972</v>
      </c>
      <c r="AD30" s="113">
        <v>42980</v>
      </c>
      <c r="AE30" s="190"/>
    </row>
    <row r="31" spans="1:31" s="28" customFormat="1" ht="21.75" customHeight="1" hidden="1">
      <c r="A31" s="251"/>
      <c r="B31" s="231"/>
      <c r="C31" s="222"/>
      <c r="D31" s="216"/>
      <c r="E31" s="228"/>
      <c r="F31" s="228"/>
      <c r="G31" s="109"/>
      <c r="H31" s="109"/>
      <c r="I31" s="104" t="s">
        <v>31</v>
      </c>
      <c r="J31" s="146"/>
      <c r="K31" s="114"/>
      <c r="L31" s="114"/>
      <c r="M31" s="114"/>
      <c r="N31" s="104" t="s">
        <v>31</v>
      </c>
      <c r="O31" s="116"/>
      <c r="P31" s="117"/>
      <c r="Q31" s="114"/>
      <c r="R31" s="114"/>
      <c r="S31" s="114"/>
      <c r="T31" s="114"/>
      <c r="U31" s="114"/>
      <c r="V31" s="114"/>
      <c r="W31" s="114"/>
      <c r="X31" s="114"/>
      <c r="Y31" s="114" t="s">
        <v>31</v>
      </c>
      <c r="Z31" s="114"/>
      <c r="AA31" s="114"/>
      <c r="AB31" s="114"/>
      <c r="AC31" s="114"/>
      <c r="AD31" s="114"/>
      <c r="AE31" s="191"/>
    </row>
    <row r="32" spans="1:31" s="28" customFormat="1" ht="21.75" customHeight="1" hidden="1">
      <c r="A32" s="249">
        <v>4</v>
      </c>
      <c r="B32" s="229" t="s">
        <v>92</v>
      </c>
      <c r="C32" s="220">
        <v>87097</v>
      </c>
      <c r="D32" s="214" t="s">
        <v>63</v>
      </c>
      <c r="E32" s="259" t="s">
        <v>162</v>
      </c>
      <c r="F32" s="226" t="s">
        <v>64</v>
      </c>
      <c r="G32" s="142">
        <v>42781</v>
      </c>
      <c r="H32" s="142">
        <v>42795</v>
      </c>
      <c r="I32" s="143" t="s">
        <v>67</v>
      </c>
      <c r="J32" s="152">
        <v>42772</v>
      </c>
      <c r="K32" s="144">
        <v>42779</v>
      </c>
      <c r="L32" s="144">
        <v>42781</v>
      </c>
      <c r="M32" s="144">
        <v>42795</v>
      </c>
      <c r="N32" s="155" t="s">
        <v>14</v>
      </c>
      <c r="O32" s="144">
        <v>42837</v>
      </c>
      <c r="P32" s="144">
        <v>42851</v>
      </c>
      <c r="Q32" s="144">
        <v>42857</v>
      </c>
      <c r="R32" s="144">
        <v>42900</v>
      </c>
      <c r="S32" s="144">
        <v>42920</v>
      </c>
      <c r="T32" s="144">
        <v>42935</v>
      </c>
      <c r="U32" s="144">
        <v>42951</v>
      </c>
      <c r="V32" s="144">
        <v>42972</v>
      </c>
      <c r="W32" s="144">
        <v>42972</v>
      </c>
      <c r="X32" s="144">
        <v>42986</v>
      </c>
      <c r="Y32" s="114" t="s">
        <v>67</v>
      </c>
      <c r="Z32" s="144"/>
      <c r="AA32" s="144">
        <v>42986</v>
      </c>
      <c r="AB32" s="144">
        <v>42993</v>
      </c>
      <c r="AC32" s="144">
        <v>42993</v>
      </c>
      <c r="AD32" s="144">
        <v>43358</v>
      </c>
      <c r="AE32" s="189"/>
    </row>
    <row r="33" spans="1:31" s="28" customFormat="1" ht="21.75" customHeight="1" hidden="1">
      <c r="A33" s="250"/>
      <c r="B33" s="230"/>
      <c r="C33" s="221"/>
      <c r="D33" s="215"/>
      <c r="E33" s="260"/>
      <c r="F33" s="227"/>
      <c r="G33" s="108"/>
      <c r="H33" s="108"/>
      <c r="I33" s="103" t="s">
        <v>154</v>
      </c>
      <c r="J33" s="147"/>
      <c r="K33" s="113"/>
      <c r="L33" s="113"/>
      <c r="M33" s="113"/>
      <c r="N33" s="103" t="s">
        <v>154</v>
      </c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 t="s">
        <v>67</v>
      </c>
      <c r="Z33" s="113"/>
      <c r="AA33" s="113"/>
      <c r="AB33" s="113"/>
      <c r="AC33" s="113"/>
      <c r="AD33" s="113"/>
      <c r="AE33" s="190"/>
    </row>
    <row r="34" spans="1:31" s="28" customFormat="1" ht="21.75" customHeight="1" hidden="1">
      <c r="A34" s="251"/>
      <c r="B34" s="231"/>
      <c r="C34" s="222"/>
      <c r="D34" s="216"/>
      <c r="E34" s="261"/>
      <c r="F34" s="228"/>
      <c r="G34" s="109"/>
      <c r="H34" s="109"/>
      <c r="I34" s="104" t="s">
        <v>31</v>
      </c>
      <c r="J34" s="148"/>
      <c r="K34" s="114"/>
      <c r="L34" s="121"/>
      <c r="M34" s="114"/>
      <c r="N34" s="104" t="s">
        <v>31</v>
      </c>
      <c r="O34" s="114"/>
      <c r="P34" s="117"/>
      <c r="Q34" s="114"/>
      <c r="R34" s="114"/>
      <c r="S34" s="114"/>
      <c r="T34" s="114"/>
      <c r="U34" s="114"/>
      <c r="V34" s="114"/>
      <c r="W34" s="114"/>
      <c r="X34" s="114"/>
      <c r="Y34" s="114" t="s">
        <v>31</v>
      </c>
      <c r="Z34" s="114"/>
      <c r="AA34" s="114"/>
      <c r="AB34" s="114"/>
      <c r="AC34" s="114"/>
      <c r="AD34" s="114"/>
      <c r="AE34" s="191"/>
    </row>
    <row r="35" spans="1:31" s="28" customFormat="1" ht="21.75" customHeight="1" hidden="1">
      <c r="A35" s="249">
        <v>5</v>
      </c>
      <c r="B35" s="229" t="s">
        <v>72</v>
      </c>
      <c r="C35" s="220">
        <v>25810</v>
      </c>
      <c r="D35" s="214" t="s">
        <v>78</v>
      </c>
      <c r="E35" s="226" t="s">
        <v>6</v>
      </c>
      <c r="F35" s="226" t="s">
        <v>64</v>
      </c>
      <c r="G35" s="159">
        <f>+L35</f>
        <v>42274</v>
      </c>
      <c r="H35" s="159">
        <f>+M35</f>
        <v>42294</v>
      </c>
      <c r="I35" s="155" t="s">
        <v>14</v>
      </c>
      <c r="J35" s="152">
        <v>42257</v>
      </c>
      <c r="K35" s="105">
        <f>SUM(J35+10)</f>
        <v>42267</v>
      </c>
      <c r="L35" s="105">
        <f>SUM(K35+7)</f>
        <v>42274</v>
      </c>
      <c r="M35" s="105">
        <f>SUM(L35+20)</f>
        <v>42294</v>
      </c>
      <c r="N35" s="155" t="s">
        <v>14</v>
      </c>
      <c r="O35" s="105">
        <f>SUM(M35+15)</f>
        <v>42309</v>
      </c>
      <c r="P35" s="105">
        <f>SUM(O35+20)</f>
        <v>42329</v>
      </c>
      <c r="Q35" s="105">
        <f>SUM(P35+7)</f>
        <v>42336</v>
      </c>
      <c r="R35" s="105">
        <f>SUM(Q35+30)</f>
        <v>42366</v>
      </c>
      <c r="S35" s="105">
        <f>SUM(R35+20)</f>
        <v>42386</v>
      </c>
      <c r="T35" s="105">
        <f>SUM(S35+20)</f>
        <v>42406</v>
      </c>
      <c r="U35" s="105">
        <f>SUM(T35+7)</f>
        <v>42413</v>
      </c>
      <c r="V35" s="105">
        <f>SUM(U35+7)</f>
        <v>42420</v>
      </c>
      <c r="W35" s="105">
        <f>SUM(U35+15)</f>
        <v>42428</v>
      </c>
      <c r="X35" s="105">
        <f>SUM(W35+20)</f>
        <v>42448</v>
      </c>
      <c r="Y35" s="127" t="s">
        <v>14</v>
      </c>
      <c r="Z35" s="128"/>
      <c r="AA35" s="105">
        <f>SUM(X35+7)</f>
        <v>42455</v>
      </c>
      <c r="AB35" s="105">
        <f>SUM(AA35+7)</f>
        <v>42462</v>
      </c>
      <c r="AC35" s="128">
        <f>SUM(AB35+30)</f>
        <v>42492</v>
      </c>
      <c r="AD35" s="128"/>
      <c r="AE35" s="189"/>
    </row>
    <row r="36" spans="1:31" s="28" customFormat="1" ht="21.75" customHeight="1" hidden="1">
      <c r="A36" s="250"/>
      <c r="B36" s="230"/>
      <c r="C36" s="221"/>
      <c r="D36" s="215"/>
      <c r="E36" s="227"/>
      <c r="F36" s="227"/>
      <c r="G36" s="108"/>
      <c r="H36" s="108"/>
      <c r="I36" s="103" t="s">
        <v>154</v>
      </c>
      <c r="J36" s="147"/>
      <c r="K36" s="113"/>
      <c r="L36" s="113"/>
      <c r="M36" s="113"/>
      <c r="N36" s="103" t="s">
        <v>154</v>
      </c>
      <c r="O36" s="113"/>
      <c r="P36" s="113"/>
      <c r="Q36" s="113"/>
      <c r="R36" s="113">
        <v>42694</v>
      </c>
      <c r="S36" s="113">
        <v>42747</v>
      </c>
      <c r="T36" s="113">
        <v>42758</v>
      </c>
      <c r="U36" s="113">
        <v>42765</v>
      </c>
      <c r="V36" s="113">
        <f>+U36+21</f>
        <v>42786</v>
      </c>
      <c r="W36" s="113">
        <f>+V36</f>
        <v>42786</v>
      </c>
      <c r="X36" s="113">
        <f>+W36+14</f>
        <v>42800</v>
      </c>
      <c r="Y36" s="113" t="s">
        <v>67</v>
      </c>
      <c r="Z36" s="113"/>
      <c r="AA36" s="181">
        <f>SUM(X36+7)</f>
        <v>42807</v>
      </c>
      <c r="AB36" s="181">
        <f>SUM(AA36+7)</f>
        <v>42814</v>
      </c>
      <c r="AC36" s="182">
        <f>SUM(AB36+30)</f>
        <v>42844</v>
      </c>
      <c r="AD36" s="182">
        <f>SUM(AC36+30)</f>
        <v>42874</v>
      </c>
      <c r="AE36" s="190"/>
    </row>
    <row r="37" spans="1:31" s="28" customFormat="1" ht="21.75" customHeight="1" hidden="1">
      <c r="A37" s="251"/>
      <c r="B37" s="231"/>
      <c r="C37" s="222"/>
      <c r="D37" s="216"/>
      <c r="E37" s="228"/>
      <c r="F37" s="228"/>
      <c r="G37" s="109">
        <v>42638</v>
      </c>
      <c r="H37" s="109">
        <v>42668</v>
      </c>
      <c r="I37" s="104" t="s">
        <v>31</v>
      </c>
      <c r="J37" s="148">
        <v>42628</v>
      </c>
      <c r="K37" s="114">
        <v>42632</v>
      </c>
      <c r="L37" s="114">
        <v>42638</v>
      </c>
      <c r="M37" s="114">
        <v>42668</v>
      </c>
      <c r="N37" s="104" t="s">
        <v>31</v>
      </c>
      <c r="O37" s="116">
        <v>42648</v>
      </c>
      <c r="P37" s="117">
        <v>42650</v>
      </c>
      <c r="Q37" s="114">
        <v>42694</v>
      </c>
      <c r="R37" s="114"/>
      <c r="S37" s="121"/>
      <c r="T37" s="121"/>
      <c r="U37" s="121"/>
      <c r="V37" s="121"/>
      <c r="W37" s="121"/>
      <c r="X37" s="121"/>
      <c r="Y37" s="114" t="s">
        <v>31</v>
      </c>
      <c r="Z37" s="114"/>
      <c r="AA37" s="114"/>
      <c r="AB37" s="114"/>
      <c r="AC37" s="114"/>
      <c r="AD37" s="114"/>
      <c r="AE37" s="191"/>
    </row>
    <row r="38" spans="2:37" s="29" customFormat="1" ht="19.5" customHeight="1" hidden="1">
      <c r="B38" s="29" t="s">
        <v>74</v>
      </c>
      <c r="E38" s="30"/>
      <c r="G38" s="106"/>
      <c r="H38" s="106"/>
      <c r="I38" s="106"/>
      <c r="J38" s="149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28"/>
      <c r="AG38" s="28"/>
      <c r="AH38" s="28"/>
      <c r="AI38" s="28"/>
      <c r="AJ38" s="28"/>
      <c r="AK38" s="28"/>
    </row>
    <row r="39" spans="1:31" s="28" customFormat="1" ht="21.75" customHeight="1" hidden="1">
      <c r="A39" s="249">
        <v>6</v>
      </c>
      <c r="B39" s="210" t="s">
        <v>90</v>
      </c>
      <c r="C39" s="220">
        <v>154839</v>
      </c>
      <c r="D39" s="214" t="s">
        <v>75</v>
      </c>
      <c r="E39" s="226" t="s">
        <v>6</v>
      </c>
      <c r="F39" s="226" t="s">
        <v>62</v>
      </c>
      <c r="G39" s="142">
        <v>42750</v>
      </c>
      <c r="H39" s="142">
        <v>42781</v>
      </c>
      <c r="I39" s="143" t="s">
        <v>14</v>
      </c>
      <c r="J39" s="152">
        <v>42743</v>
      </c>
      <c r="K39" s="144">
        <f>+J39+14</f>
        <v>42757</v>
      </c>
      <c r="L39" s="142">
        <f>+K39+2</f>
        <v>42759</v>
      </c>
      <c r="M39" s="142">
        <f>+L39+14</f>
        <v>42773</v>
      </c>
      <c r="N39" s="155" t="s">
        <v>14</v>
      </c>
      <c r="O39" s="142" t="s">
        <v>3</v>
      </c>
      <c r="P39" s="142" t="s">
        <v>3</v>
      </c>
      <c r="Q39" s="142" t="s">
        <v>3</v>
      </c>
      <c r="R39" s="142" t="s">
        <v>3</v>
      </c>
      <c r="S39" s="142" t="s">
        <v>3</v>
      </c>
      <c r="T39" s="142" t="s">
        <v>3</v>
      </c>
      <c r="U39" s="142" t="s">
        <v>3</v>
      </c>
      <c r="V39" s="142">
        <f>+M39+14</f>
        <v>42787</v>
      </c>
      <c r="W39" s="142">
        <f>+V39</f>
        <v>42787</v>
      </c>
      <c r="X39" s="142">
        <f>+W39+14</f>
        <v>42801</v>
      </c>
      <c r="Y39" s="143" t="s">
        <v>14</v>
      </c>
      <c r="Z39" s="142"/>
      <c r="AA39" s="144">
        <f>+X39+7</f>
        <v>42808</v>
      </c>
      <c r="AB39" s="144">
        <f>+AA39+7</f>
        <v>42815</v>
      </c>
      <c r="AC39" s="144">
        <f>+AB39+14</f>
        <v>42829</v>
      </c>
      <c r="AD39" s="128">
        <v>43189</v>
      </c>
      <c r="AE39" s="237" t="s">
        <v>161</v>
      </c>
    </row>
    <row r="40" spans="1:31" s="28" customFormat="1" ht="21.75" customHeight="1" hidden="1">
      <c r="A40" s="250"/>
      <c r="B40" s="211"/>
      <c r="C40" s="221"/>
      <c r="D40" s="215"/>
      <c r="E40" s="227"/>
      <c r="F40" s="227"/>
      <c r="G40" s="108"/>
      <c r="H40" s="108"/>
      <c r="I40" s="103" t="s">
        <v>154</v>
      </c>
      <c r="J40" s="147"/>
      <c r="K40" s="113"/>
      <c r="L40" s="113"/>
      <c r="M40" s="113"/>
      <c r="N40" s="103" t="s">
        <v>154</v>
      </c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 t="s">
        <v>67</v>
      </c>
      <c r="Z40" s="113"/>
      <c r="AA40" s="113"/>
      <c r="AB40" s="113"/>
      <c r="AC40" s="113"/>
      <c r="AD40" s="113"/>
      <c r="AE40" s="238"/>
    </row>
    <row r="41" spans="1:31" s="28" customFormat="1" ht="21.75" customHeight="1" hidden="1">
      <c r="A41" s="251"/>
      <c r="B41" s="234"/>
      <c r="C41" s="222"/>
      <c r="D41" s="216"/>
      <c r="E41" s="228"/>
      <c r="F41" s="228"/>
      <c r="G41" s="109"/>
      <c r="H41" s="109"/>
      <c r="I41" s="104" t="s">
        <v>31</v>
      </c>
      <c r="J41" s="148"/>
      <c r="K41" s="114"/>
      <c r="L41" s="114"/>
      <c r="M41" s="114"/>
      <c r="N41" s="104" t="s">
        <v>31</v>
      </c>
      <c r="O41" s="116"/>
      <c r="P41" s="117"/>
      <c r="Q41" s="114"/>
      <c r="R41" s="114"/>
      <c r="S41" s="114"/>
      <c r="T41" s="114"/>
      <c r="U41" s="114"/>
      <c r="V41" s="114"/>
      <c r="W41" s="114"/>
      <c r="X41" s="114"/>
      <c r="Y41" s="114" t="s">
        <v>31</v>
      </c>
      <c r="Z41" s="114"/>
      <c r="AA41" s="114"/>
      <c r="AB41" s="114"/>
      <c r="AC41" s="114"/>
      <c r="AD41" s="114"/>
      <c r="AE41" s="239"/>
    </row>
    <row r="42" spans="1:31" s="28" customFormat="1" ht="21.75" customHeight="1" hidden="1">
      <c r="A42" s="249">
        <v>7</v>
      </c>
      <c r="B42" s="210" t="s">
        <v>91</v>
      </c>
      <c r="C42" s="220">
        <v>77419</v>
      </c>
      <c r="D42" s="214" t="s">
        <v>75</v>
      </c>
      <c r="E42" s="226" t="s">
        <v>6</v>
      </c>
      <c r="F42" s="226" t="s">
        <v>62</v>
      </c>
      <c r="G42" s="142">
        <v>42750</v>
      </c>
      <c r="H42" s="142">
        <v>42781</v>
      </c>
      <c r="I42" s="143" t="s">
        <v>14</v>
      </c>
      <c r="J42" s="152">
        <v>42743</v>
      </c>
      <c r="K42" s="144">
        <f>+J42+14</f>
        <v>42757</v>
      </c>
      <c r="L42" s="142">
        <f>+K42+2</f>
        <v>42759</v>
      </c>
      <c r="M42" s="142">
        <f>+L42+14</f>
        <v>42773</v>
      </c>
      <c r="N42" s="155" t="s">
        <v>14</v>
      </c>
      <c r="O42" s="142" t="s">
        <v>3</v>
      </c>
      <c r="P42" s="142" t="s">
        <v>3</v>
      </c>
      <c r="Q42" s="142" t="s">
        <v>3</v>
      </c>
      <c r="R42" s="142" t="s">
        <v>3</v>
      </c>
      <c r="S42" s="142" t="s">
        <v>3</v>
      </c>
      <c r="T42" s="142" t="s">
        <v>3</v>
      </c>
      <c r="U42" s="142" t="s">
        <v>3</v>
      </c>
      <c r="V42" s="142">
        <f>+M42+14</f>
        <v>42787</v>
      </c>
      <c r="W42" s="142">
        <f>+V42</f>
        <v>42787</v>
      </c>
      <c r="X42" s="142">
        <f>+W42+14</f>
        <v>42801</v>
      </c>
      <c r="Y42" s="143" t="s">
        <v>14</v>
      </c>
      <c r="Z42" s="142"/>
      <c r="AA42" s="144">
        <f>+X42+7</f>
        <v>42808</v>
      </c>
      <c r="AB42" s="144">
        <f>+AA42+7</f>
        <v>42815</v>
      </c>
      <c r="AC42" s="144">
        <f>+AB42+14</f>
        <v>42829</v>
      </c>
      <c r="AD42" s="128">
        <v>43194</v>
      </c>
      <c r="AE42" s="237" t="s">
        <v>161</v>
      </c>
    </row>
    <row r="43" spans="1:31" s="28" customFormat="1" ht="21.75" customHeight="1" hidden="1">
      <c r="A43" s="250"/>
      <c r="B43" s="211"/>
      <c r="C43" s="221"/>
      <c r="D43" s="215"/>
      <c r="E43" s="227"/>
      <c r="F43" s="227"/>
      <c r="G43" s="108"/>
      <c r="H43" s="108"/>
      <c r="I43" s="103" t="s">
        <v>154</v>
      </c>
      <c r="J43" s="147"/>
      <c r="K43" s="113"/>
      <c r="L43" s="113"/>
      <c r="M43" s="113"/>
      <c r="N43" s="103" t="s">
        <v>154</v>
      </c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 t="s">
        <v>67</v>
      </c>
      <c r="Z43" s="113"/>
      <c r="AA43" s="113"/>
      <c r="AB43" s="113"/>
      <c r="AC43" s="113"/>
      <c r="AD43" s="113"/>
      <c r="AE43" s="238"/>
    </row>
    <row r="44" spans="1:31" s="28" customFormat="1" ht="21.75" customHeight="1" hidden="1">
      <c r="A44" s="251"/>
      <c r="B44" s="234"/>
      <c r="C44" s="222"/>
      <c r="D44" s="216"/>
      <c r="E44" s="228"/>
      <c r="F44" s="228"/>
      <c r="G44" s="109"/>
      <c r="H44" s="109"/>
      <c r="I44" s="104" t="s">
        <v>31</v>
      </c>
      <c r="J44" s="148"/>
      <c r="K44" s="114"/>
      <c r="L44" s="114"/>
      <c r="M44" s="114"/>
      <c r="N44" s="104" t="s">
        <v>31</v>
      </c>
      <c r="O44" s="116"/>
      <c r="P44" s="117"/>
      <c r="Q44" s="114"/>
      <c r="R44" s="114"/>
      <c r="S44" s="114"/>
      <c r="T44" s="114"/>
      <c r="U44" s="114"/>
      <c r="V44" s="114"/>
      <c r="W44" s="114"/>
      <c r="X44" s="114"/>
      <c r="Y44" s="114" t="s">
        <v>31</v>
      </c>
      <c r="Z44" s="114"/>
      <c r="AA44" s="114"/>
      <c r="AB44" s="114"/>
      <c r="AC44" s="114"/>
      <c r="AD44" s="114"/>
      <c r="AE44" s="239"/>
    </row>
    <row r="45" spans="2:31" s="100" customFormat="1" ht="17.25" customHeight="1" hidden="1">
      <c r="B45" s="101" t="s">
        <v>76</v>
      </c>
      <c r="C45" s="102"/>
      <c r="D45" s="102"/>
      <c r="E45" s="102"/>
      <c r="F45" s="102"/>
      <c r="G45" s="110"/>
      <c r="H45" s="110"/>
      <c r="I45" s="110"/>
      <c r="J45" s="150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</row>
    <row r="46" spans="1:31" s="28" customFormat="1" ht="21.75" customHeight="1" hidden="1">
      <c r="A46" s="249">
        <v>8</v>
      </c>
      <c r="B46" s="229" t="s">
        <v>77</v>
      </c>
      <c r="C46" s="220">
        <v>48390</v>
      </c>
      <c r="D46" s="214" t="s">
        <v>78</v>
      </c>
      <c r="E46" s="226" t="s">
        <v>6</v>
      </c>
      <c r="F46" s="226" t="s">
        <v>64</v>
      </c>
      <c r="G46" s="159">
        <f>+L46</f>
        <v>42268</v>
      </c>
      <c r="H46" s="159">
        <f>+M46</f>
        <v>42288</v>
      </c>
      <c r="I46" s="155" t="s">
        <v>14</v>
      </c>
      <c r="J46" s="153">
        <f>SUM(K46-10)</f>
        <v>42251</v>
      </c>
      <c r="K46" s="105">
        <f>SUM(L46-7)</f>
        <v>42261</v>
      </c>
      <c r="L46" s="105">
        <f>SUM(M46-20)</f>
        <v>42268</v>
      </c>
      <c r="M46" s="105">
        <f>SUM(O46-30)</f>
        <v>42288</v>
      </c>
      <c r="N46" s="155" t="s">
        <v>14</v>
      </c>
      <c r="O46" s="105">
        <f>SUM(P46-20)</f>
        <v>42318</v>
      </c>
      <c r="P46" s="105">
        <f>SUM(Q46-7)</f>
        <v>42338</v>
      </c>
      <c r="Q46" s="105">
        <f>SUM(R46-30)</f>
        <v>42345</v>
      </c>
      <c r="R46" s="105">
        <f>SUM(V46-20)</f>
        <v>42375</v>
      </c>
      <c r="S46" s="105" t="s">
        <v>155</v>
      </c>
      <c r="T46" s="105" t="s">
        <v>155</v>
      </c>
      <c r="U46" s="105" t="s">
        <v>106</v>
      </c>
      <c r="V46" s="105">
        <f>SUM(W46)</f>
        <v>42395</v>
      </c>
      <c r="W46" s="105">
        <f>SUM(X46-20)</f>
        <v>42395</v>
      </c>
      <c r="X46" s="105">
        <f>SUM(AA46-7)</f>
        <v>42415</v>
      </c>
      <c r="Y46" s="127" t="s">
        <v>14</v>
      </c>
      <c r="Z46" s="128"/>
      <c r="AA46" s="105">
        <f>SUM(AB46-7)</f>
        <v>42422</v>
      </c>
      <c r="AB46" s="105">
        <f>SUM(AC46-30)</f>
        <v>42429</v>
      </c>
      <c r="AC46" s="105">
        <v>42459</v>
      </c>
      <c r="AD46" s="128"/>
      <c r="AE46" s="189"/>
    </row>
    <row r="47" spans="1:31" s="28" customFormat="1" ht="21.75" customHeight="1" hidden="1">
      <c r="A47" s="250"/>
      <c r="B47" s="230"/>
      <c r="C47" s="221"/>
      <c r="D47" s="215"/>
      <c r="E47" s="227"/>
      <c r="F47" s="227"/>
      <c r="G47" s="108">
        <f>+L47</f>
        <v>42858</v>
      </c>
      <c r="H47" s="108">
        <f>+M47</f>
        <v>42872</v>
      </c>
      <c r="I47" s="103" t="s">
        <v>154</v>
      </c>
      <c r="J47" s="147">
        <v>42830</v>
      </c>
      <c r="K47" s="113">
        <f>+J47+14</f>
        <v>42844</v>
      </c>
      <c r="L47" s="113">
        <f>K47+14</f>
        <v>42858</v>
      </c>
      <c r="M47" s="113">
        <f>+L47+14</f>
        <v>42872</v>
      </c>
      <c r="N47" s="103" t="s">
        <v>154</v>
      </c>
      <c r="O47" s="113">
        <f>+M47+14</f>
        <v>42886</v>
      </c>
      <c r="P47" s="113">
        <f>+O47+14</f>
        <v>42900</v>
      </c>
      <c r="Q47" s="113">
        <f>+P47+7</f>
        <v>42907</v>
      </c>
      <c r="R47" s="113">
        <f>+Q47+42</f>
        <v>42949</v>
      </c>
      <c r="S47" s="113">
        <f>+R47+21</f>
        <v>42970</v>
      </c>
      <c r="T47" s="113">
        <f>+S47+14</f>
        <v>42984</v>
      </c>
      <c r="U47" s="113">
        <f>+T47+14</f>
        <v>42998</v>
      </c>
      <c r="V47" s="113">
        <f>+U47+21</f>
        <v>43019</v>
      </c>
      <c r="W47" s="113">
        <f>+V47</f>
        <v>43019</v>
      </c>
      <c r="X47" s="113">
        <f>+W47+14</f>
        <v>43033</v>
      </c>
      <c r="Y47" s="113" t="s">
        <v>67</v>
      </c>
      <c r="Z47" s="113" t="s">
        <v>3</v>
      </c>
      <c r="AA47" s="113" t="s">
        <v>3</v>
      </c>
      <c r="AB47" s="113" t="s">
        <v>3</v>
      </c>
      <c r="AC47" s="113">
        <v>42768</v>
      </c>
      <c r="AD47" s="113">
        <v>42783</v>
      </c>
      <c r="AE47" s="190"/>
    </row>
    <row r="48" spans="1:31" s="28" customFormat="1" ht="21.75" customHeight="1" hidden="1">
      <c r="A48" s="251"/>
      <c r="B48" s="231"/>
      <c r="C48" s="222"/>
      <c r="D48" s="216"/>
      <c r="E48" s="228"/>
      <c r="F48" s="228"/>
      <c r="G48" s="109"/>
      <c r="H48" s="109"/>
      <c r="I48" s="104" t="s">
        <v>31</v>
      </c>
      <c r="J48" s="148"/>
      <c r="K48" s="114"/>
      <c r="L48" s="114"/>
      <c r="M48" s="114"/>
      <c r="N48" s="104" t="s">
        <v>31</v>
      </c>
      <c r="O48" s="116"/>
      <c r="P48" s="117"/>
      <c r="Q48" s="114"/>
      <c r="R48" s="114"/>
      <c r="S48" s="114"/>
      <c r="T48" s="114"/>
      <c r="U48" s="114"/>
      <c r="V48" s="114"/>
      <c r="W48" s="114"/>
      <c r="X48" s="114"/>
      <c r="Y48" s="114" t="s">
        <v>31</v>
      </c>
      <c r="Z48" s="114"/>
      <c r="AA48" s="114"/>
      <c r="AB48" s="114"/>
      <c r="AC48" s="114"/>
      <c r="AD48" s="114"/>
      <c r="AE48" s="191"/>
    </row>
    <row r="49" spans="2:31" s="100" customFormat="1" ht="18" customHeight="1" hidden="1">
      <c r="B49" s="101" t="s">
        <v>79</v>
      </c>
      <c r="C49" s="101"/>
      <c r="D49" s="101"/>
      <c r="E49" s="101"/>
      <c r="F49" s="101"/>
      <c r="G49" s="111"/>
      <c r="H49" s="111"/>
      <c r="I49" s="111"/>
      <c r="J49" s="150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</row>
    <row r="50" spans="1:31" s="28" customFormat="1" ht="21.75" customHeight="1" hidden="1">
      <c r="A50" s="249">
        <v>9</v>
      </c>
      <c r="B50" s="210" t="s">
        <v>80</v>
      </c>
      <c r="C50" s="220">
        <v>77420</v>
      </c>
      <c r="D50" s="232" t="s">
        <v>82</v>
      </c>
      <c r="E50" s="226" t="s">
        <v>6</v>
      </c>
      <c r="F50" s="226" t="s">
        <v>64</v>
      </c>
      <c r="G50" s="159" t="s">
        <v>3</v>
      </c>
      <c r="H50" s="159" t="s">
        <v>3</v>
      </c>
      <c r="I50" s="155" t="s">
        <v>14</v>
      </c>
      <c r="J50" s="162" t="s">
        <v>3</v>
      </c>
      <c r="K50" s="163" t="s">
        <v>3</v>
      </c>
      <c r="L50" s="163" t="s">
        <v>3</v>
      </c>
      <c r="M50" s="163" t="s">
        <v>3</v>
      </c>
      <c r="N50" s="155" t="s">
        <v>14</v>
      </c>
      <c r="O50" s="163" t="s">
        <v>3</v>
      </c>
      <c r="P50" s="163" t="s">
        <v>3</v>
      </c>
      <c r="Q50" s="163" t="s">
        <v>3</v>
      </c>
      <c r="R50" s="163" t="s">
        <v>3</v>
      </c>
      <c r="S50" s="163" t="s">
        <v>3</v>
      </c>
      <c r="T50" s="163" t="s">
        <v>3</v>
      </c>
      <c r="U50" s="163" t="s">
        <v>3</v>
      </c>
      <c r="V50" s="163" t="s">
        <v>3</v>
      </c>
      <c r="W50" s="163" t="s">
        <v>3</v>
      </c>
      <c r="X50" s="163" t="s">
        <v>3</v>
      </c>
      <c r="Y50" s="163" t="s">
        <v>14</v>
      </c>
      <c r="Z50" s="163" t="s">
        <v>3</v>
      </c>
      <c r="AA50" s="163" t="s">
        <v>3</v>
      </c>
      <c r="AB50" s="163" t="s">
        <v>3</v>
      </c>
      <c r="AC50" s="163">
        <v>42191</v>
      </c>
      <c r="AD50" s="163">
        <v>42219</v>
      </c>
      <c r="AE50" s="189"/>
    </row>
    <row r="51" spans="1:31" s="28" customFormat="1" ht="21.75" customHeight="1" hidden="1">
      <c r="A51" s="250"/>
      <c r="B51" s="211"/>
      <c r="C51" s="221"/>
      <c r="D51" s="233"/>
      <c r="E51" s="227"/>
      <c r="F51" s="227"/>
      <c r="G51" s="108" t="s">
        <v>3</v>
      </c>
      <c r="H51" s="108" t="s">
        <v>3</v>
      </c>
      <c r="I51" s="103" t="s">
        <v>154</v>
      </c>
      <c r="J51" s="147" t="s">
        <v>3</v>
      </c>
      <c r="K51" s="113" t="s">
        <v>3</v>
      </c>
      <c r="L51" s="113" t="s">
        <v>3</v>
      </c>
      <c r="M51" s="113" t="s">
        <v>3</v>
      </c>
      <c r="N51" s="103" t="s">
        <v>154</v>
      </c>
      <c r="O51" s="113" t="s">
        <v>3</v>
      </c>
      <c r="P51" s="113" t="s">
        <v>3</v>
      </c>
      <c r="Q51" s="113" t="s">
        <v>3</v>
      </c>
      <c r="R51" s="113" t="s">
        <v>3</v>
      </c>
      <c r="S51" s="113" t="s">
        <v>3</v>
      </c>
      <c r="T51" s="113" t="s">
        <v>3</v>
      </c>
      <c r="U51" s="113" t="s">
        <v>3</v>
      </c>
      <c r="V51" s="113" t="s">
        <v>3</v>
      </c>
      <c r="W51" s="113" t="s">
        <v>3</v>
      </c>
      <c r="X51" s="113" t="s">
        <v>3</v>
      </c>
      <c r="Y51" s="113" t="s">
        <v>67</v>
      </c>
      <c r="Z51" s="113" t="s">
        <v>3</v>
      </c>
      <c r="AA51" s="113" t="s">
        <v>3</v>
      </c>
      <c r="AB51" s="113" t="s">
        <v>3</v>
      </c>
      <c r="AC51" s="113">
        <v>42796</v>
      </c>
      <c r="AD51" s="113">
        <v>43100</v>
      </c>
      <c r="AE51" s="190"/>
    </row>
    <row r="52" spans="1:31" s="28" customFormat="1" ht="21.75" customHeight="1" hidden="1">
      <c r="A52" s="251"/>
      <c r="B52" s="211"/>
      <c r="C52" s="222"/>
      <c r="D52" s="233"/>
      <c r="E52" s="228"/>
      <c r="F52" s="228"/>
      <c r="G52" s="109"/>
      <c r="H52" s="109"/>
      <c r="I52" s="104" t="s">
        <v>31</v>
      </c>
      <c r="J52" s="148"/>
      <c r="K52" s="114"/>
      <c r="L52" s="114"/>
      <c r="M52" s="114"/>
      <c r="N52" s="104" t="s">
        <v>31</v>
      </c>
      <c r="O52" s="116"/>
      <c r="P52" s="117"/>
      <c r="Q52" s="114"/>
      <c r="R52" s="114"/>
      <c r="S52" s="114"/>
      <c r="T52" s="114"/>
      <c r="U52" s="114"/>
      <c r="V52" s="114"/>
      <c r="W52" s="114"/>
      <c r="X52" s="114"/>
      <c r="Y52" s="114" t="s">
        <v>31</v>
      </c>
      <c r="Z52" s="114"/>
      <c r="AA52" s="114"/>
      <c r="AB52" s="114"/>
      <c r="AC52" s="114"/>
      <c r="AD52" s="114"/>
      <c r="AE52" s="191"/>
    </row>
    <row r="53" spans="1:31" s="28" customFormat="1" ht="24.75" customHeight="1" hidden="1">
      <c r="A53" s="249">
        <v>10</v>
      </c>
      <c r="B53" s="235" t="s">
        <v>81</v>
      </c>
      <c r="C53" s="220">
        <v>12900</v>
      </c>
      <c r="D53" s="232" t="s">
        <v>83</v>
      </c>
      <c r="E53" s="226" t="s">
        <v>6</v>
      </c>
      <c r="F53" s="226" t="s">
        <v>64</v>
      </c>
      <c r="G53" s="159" t="s">
        <v>3</v>
      </c>
      <c r="H53" s="159" t="s">
        <v>3</v>
      </c>
      <c r="I53" s="155" t="s">
        <v>14</v>
      </c>
      <c r="J53" s="162"/>
      <c r="K53" s="163"/>
      <c r="L53" s="163"/>
      <c r="M53" s="163"/>
      <c r="N53" s="155" t="s">
        <v>14</v>
      </c>
      <c r="O53" s="163" t="s">
        <v>3</v>
      </c>
      <c r="P53" s="163" t="s">
        <v>3</v>
      </c>
      <c r="Q53" s="163" t="s">
        <v>3</v>
      </c>
      <c r="R53" s="163" t="s">
        <v>3</v>
      </c>
      <c r="S53" s="163" t="s">
        <v>3</v>
      </c>
      <c r="T53" s="163" t="s">
        <v>3</v>
      </c>
      <c r="U53" s="163" t="s">
        <v>3</v>
      </c>
      <c r="V53" s="163" t="s">
        <v>3</v>
      </c>
      <c r="W53" s="163" t="s">
        <v>3</v>
      </c>
      <c r="X53" s="163" t="s">
        <v>3</v>
      </c>
      <c r="Y53" s="163" t="s">
        <v>14</v>
      </c>
      <c r="Z53" s="163" t="s">
        <v>3</v>
      </c>
      <c r="AA53" s="163" t="s">
        <v>3</v>
      </c>
      <c r="AB53" s="163" t="s">
        <v>3</v>
      </c>
      <c r="AC53" s="163">
        <v>42191</v>
      </c>
      <c r="AD53" s="163">
        <v>42219</v>
      </c>
      <c r="AE53" s="189"/>
    </row>
    <row r="54" spans="1:31" s="28" customFormat="1" ht="24.75" customHeight="1" hidden="1">
      <c r="A54" s="250"/>
      <c r="B54" s="236"/>
      <c r="C54" s="221"/>
      <c r="D54" s="233"/>
      <c r="E54" s="227"/>
      <c r="F54" s="227"/>
      <c r="G54" s="108" t="s">
        <v>3</v>
      </c>
      <c r="H54" s="108" t="s">
        <v>3</v>
      </c>
      <c r="I54" s="103" t="s">
        <v>154</v>
      </c>
      <c r="J54" s="147" t="s">
        <v>3</v>
      </c>
      <c r="K54" s="113" t="s">
        <v>3</v>
      </c>
      <c r="L54" s="113" t="s">
        <v>3</v>
      </c>
      <c r="M54" s="113" t="s">
        <v>3</v>
      </c>
      <c r="N54" s="103" t="s">
        <v>154</v>
      </c>
      <c r="O54" s="113" t="s">
        <v>3</v>
      </c>
      <c r="P54" s="113" t="s">
        <v>3</v>
      </c>
      <c r="Q54" s="113" t="s">
        <v>3</v>
      </c>
      <c r="R54" s="113" t="s">
        <v>3</v>
      </c>
      <c r="S54" s="113" t="s">
        <v>3</v>
      </c>
      <c r="T54" s="113" t="s">
        <v>3</v>
      </c>
      <c r="U54" s="113" t="s">
        <v>3</v>
      </c>
      <c r="V54" s="113" t="s">
        <v>3</v>
      </c>
      <c r="W54" s="113" t="s">
        <v>3</v>
      </c>
      <c r="X54" s="113" t="s">
        <v>3</v>
      </c>
      <c r="Y54" s="113" t="s">
        <v>67</v>
      </c>
      <c r="Z54" s="113" t="s">
        <v>3</v>
      </c>
      <c r="AA54" s="113" t="s">
        <v>3</v>
      </c>
      <c r="AB54" s="113" t="s">
        <v>3</v>
      </c>
      <c r="AC54" s="113">
        <v>42796</v>
      </c>
      <c r="AD54" s="113">
        <v>42842</v>
      </c>
      <c r="AE54" s="190"/>
    </row>
    <row r="55" spans="1:31" s="28" customFormat="1" ht="24.75" customHeight="1" hidden="1" thickBot="1">
      <c r="A55" s="250"/>
      <c r="B55" s="236"/>
      <c r="C55" s="221"/>
      <c r="D55" s="233"/>
      <c r="E55" s="227"/>
      <c r="F55" s="227"/>
      <c r="G55" s="122"/>
      <c r="H55" s="122"/>
      <c r="I55" s="104" t="s">
        <v>31</v>
      </c>
      <c r="J55" s="151"/>
      <c r="K55" s="115"/>
      <c r="L55" s="115"/>
      <c r="M55" s="115"/>
      <c r="N55" s="104" t="s">
        <v>31</v>
      </c>
      <c r="O55" s="123"/>
      <c r="P55" s="124"/>
      <c r="Q55" s="115"/>
      <c r="R55" s="115"/>
      <c r="S55" s="115"/>
      <c r="T55" s="115"/>
      <c r="U55" s="115"/>
      <c r="V55" s="115"/>
      <c r="W55" s="115"/>
      <c r="X55" s="115"/>
      <c r="Y55" s="115" t="s">
        <v>31</v>
      </c>
      <c r="Z55" s="115"/>
      <c r="AA55" s="115"/>
      <c r="AB55" s="115"/>
      <c r="AC55" s="115"/>
      <c r="AD55" s="115"/>
      <c r="AE55" s="191"/>
    </row>
    <row r="56" spans="1:31" s="28" customFormat="1" ht="15" customHeight="1" hidden="1" thickBot="1">
      <c r="A56" s="171"/>
      <c r="B56" s="172" t="s">
        <v>5</v>
      </c>
      <c r="C56" s="173">
        <f>SUM(C23:C55)</f>
        <v>754845</v>
      </c>
      <c r="D56" s="192" t="s">
        <v>137</v>
      </c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4"/>
      <c r="AD56" s="120"/>
      <c r="AE56" s="120"/>
    </row>
    <row r="57" ht="11.25" hidden="1"/>
    <row r="58" ht="11.25" hidden="1"/>
    <row r="59" ht="11.25" hidden="1"/>
  </sheetData>
  <sheetProtection/>
  <mergeCells count="99">
    <mergeCell ref="E53:E55"/>
    <mergeCell ref="F53:F55"/>
    <mergeCell ref="F39:F41"/>
    <mergeCell ref="E42:E44"/>
    <mergeCell ref="F42:F44"/>
    <mergeCell ref="E46:E48"/>
    <mergeCell ref="F46:F48"/>
    <mergeCell ref="E50:E52"/>
    <mergeCell ref="F50:F52"/>
    <mergeCell ref="A53:A55"/>
    <mergeCell ref="B3:C3"/>
    <mergeCell ref="B4:C4"/>
    <mergeCell ref="B5:C5"/>
    <mergeCell ref="B6:C6"/>
    <mergeCell ref="B7:C7"/>
    <mergeCell ref="B8:C8"/>
    <mergeCell ref="B9:C9"/>
    <mergeCell ref="B10:C10"/>
    <mergeCell ref="A32:A34"/>
    <mergeCell ref="A42:A44"/>
    <mergeCell ref="A46:A48"/>
    <mergeCell ref="A50:A52"/>
    <mergeCell ref="B19:F19"/>
    <mergeCell ref="A20:B20"/>
    <mergeCell ref="A21:B21"/>
    <mergeCell ref="A23:A25"/>
    <mergeCell ref="A26:A28"/>
    <mergeCell ref="F23:F25"/>
    <mergeCell ref="E26:E28"/>
    <mergeCell ref="A13:A17"/>
    <mergeCell ref="D13:E13"/>
    <mergeCell ref="F13:H13"/>
    <mergeCell ref="D14:E17"/>
    <mergeCell ref="A35:A37"/>
    <mergeCell ref="A39:A41"/>
    <mergeCell ref="F26:F28"/>
    <mergeCell ref="E29:E31"/>
    <mergeCell ref="F29:F31"/>
    <mergeCell ref="E32:E34"/>
    <mergeCell ref="F16:H16"/>
    <mergeCell ref="F17:H17"/>
    <mergeCell ref="D1:G1"/>
    <mergeCell ref="K1:M1"/>
    <mergeCell ref="A3:A10"/>
    <mergeCell ref="A29:A31"/>
    <mergeCell ref="C23:C25"/>
    <mergeCell ref="C26:C28"/>
    <mergeCell ref="C29:C31"/>
    <mergeCell ref="D23:D25"/>
    <mergeCell ref="B26:B28"/>
    <mergeCell ref="B29:B31"/>
    <mergeCell ref="B42:B44"/>
    <mergeCell ref="B35:B37"/>
    <mergeCell ref="AE39:AE41"/>
    <mergeCell ref="AE42:AE44"/>
    <mergeCell ref="F32:F34"/>
    <mergeCell ref="E35:E37"/>
    <mergeCell ref="F35:F37"/>
    <mergeCell ref="E39:E41"/>
    <mergeCell ref="B46:B48"/>
    <mergeCell ref="D53:D55"/>
    <mergeCell ref="D50:D52"/>
    <mergeCell ref="B32:B34"/>
    <mergeCell ref="B39:B41"/>
    <mergeCell ref="B53:B55"/>
    <mergeCell ref="C32:C34"/>
    <mergeCell ref="C35:C37"/>
    <mergeCell ref="C39:C41"/>
    <mergeCell ref="C42:C44"/>
    <mergeCell ref="C46:C48"/>
    <mergeCell ref="C50:C52"/>
    <mergeCell ref="C53:C55"/>
    <mergeCell ref="AC20:AD20"/>
    <mergeCell ref="C20:H20"/>
    <mergeCell ref="J20:M20"/>
    <mergeCell ref="O20:P20"/>
    <mergeCell ref="Q20:R20"/>
    <mergeCell ref="D42:D44"/>
    <mergeCell ref="E23:E25"/>
    <mergeCell ref="B50:B52"/>
    <mergeCell ref="B23:B25"/>
    <mergeCell ref="S20:X20"/>
    <mergeCell ref="D46:D48"/>
    <mergeCell ref="Z20:AB20"/>
    <mergeCell ref="D26:D28"/>
    <mergeCell ref="D29:D31"/>
    <mergeCell ref="D32:D34"/>
    <mergeCell ref="D35:D37"/>
    <mergeCell ref="D39:D41"/>
    <mergeCell ref="D56:AC56"/>
    <mergeCell ref="D3:J3"/>
    <mergeCell ref="D4:J4"/>
    <mergeCell ref="D5:J5"/>
    <mergeCell ref="D6:J6"/>
    <mergeCell ref="D7:J7"/>
    <mergeCell ref="D8:J8"/>
    <mergeCell ref="D9:J9"/>
    <mergeCell ref="D10:J10"/>
    <mergeCell ref="F14:H15"/>
  </mergeCells>
  <printOptions/>
  <pageMargins left="0.2362204724409449" right="0.11811023622047245" top="0.35433070866141736" bottom="0.7086614173228347" header="0.11811023622047245" footer="0.5118110236220472"/>
  <pageSetup horizontalDpi="600" verticalDpi="600" orientation="landscape" paperSize="9" scale="40" r:id="rId1"/>
  <headerFooter alignWithMargins="0">
    <oddHeader>&amp;C&amp;A</oddHeader>
    <oddFooter>&amp;CPage &amp;P de &amp;N</oddFooter>
  </headerFooter>
  <ignoredErrors>
    <ignoredError sqref="A2:A19" numberStoredAsText="1"/>
    <ignoredError sqref="L39:L4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34">
      <selection activeCell="B55" sqref="B55"/>
    </sheetView>
  </sheetViews>
  <sheetFormatPr defaultColWidth="11.421875" defaultRowHeight="12.75"/>
  <cols>
    <col min="1" max="1" width="5.00390625" style="35" customWidth="1"/>
    <col min="2" max="2" width="32.7109375" style="36" customWidth="1"/>
    <col min="3" max="3" width="18.140625" style="35" customWidth="1"/>
    <col min="4" max="4" width="17.28125" style="35" customWidth="1"/>
    <col min="5" max="5" width="25.140625" style="35" customWidth="1"/>
    <col min="6" max="6" width="14.421875" style="37" customWidth="1"/>
    <col min="7" max="7" width="12.00390625" style="35" customWidth="1"/>
    <col min="8" max="8" width="11.421875" style="35" customWidth="1"/>
    <col min="9" max="9" width="14.00390625" style="35" customWidth="1"/>
    <col min="10" max="10" width="12.7109375" style="38" bestFit="1" customWidth="1"/>
    <col min="11" max="11" width="13.57421875" style="35" customWidth="1"/>
    <col min="12" max="12" width="12.8515625" style="35" customWidth="1"/>
    <col min="13" max="14" width="13.140625" style="35" bestFit="1" customWidth="1"/>
    <col min="15" max="15" width="14.00390625" style="35" bestFit="1" customWidth="1"/>
    <col min="16" max="16" width="12.8515625" style="35" customWidth="1"/>
    <col min="17" max="17" width="13.28125" style="39" customWidth="1"/>
    <col min="18" max="18" width="15.7109375" style="37" customWidth="1"/>
    <col min="19" max="19" width="14.421875" style="35" bestFit="1" customWidth="1"/>
    <col min="20" max="20" width="12.8515625" style="35" bestFit="1" customWidth="1"/>
    <col min="21" max="21" width="15.421875" style="35" customWidth="1"/>
    <col min="22" max="22" width="14.00390625" style="35" customWidth="1"/>
    <col min="23" max="23" width="11.421875" style="35" customWidth="1"/>
    <col min="24" max="24" width="22.140625" style="35" customWidth="1"/>
    <col min="25" max="16384" width="11.421875" style="35" customWidth="1"/>
  </cols>
  <sheetData>
    <row r="1" spans="1:13" ht="18.75" hidden="1">
      <c r="A1" s="4"/>
      <c r="B1" s="244" t="s">
        <v>42</v>
      </c>
      <c r="C1" s="244"/>
      <c r="D1" s="244"/>
      <c r="E1" s="4"/>
      <c r="F1" s="245" t="s">
        <v>93</v>
      </c>
      <c r="G1" s="245"/>
      <c r="H1" s="245"/>
      <c r="I1" s="245"/>
      <c r="J1" s="245"/>
      <c r="K1" s="245"/>
      <c r="L1" s="34"/>
      <c r="M1" s="4"/>
    </row>
    <row r="2" ht="11.25" hidden="1"/>
    <row r="3" spans="1:13" ht="20.25" hidden="1" thickBot="1">
      <c r="A3" s="10" t="s">
        <v>94</v>
      </c>
      <c r="B3" s="10" t="s">
        <v>43</v>
      </c>
      <c r="C3" s="10"/>
      <c r="D3" s="10"/>
      <c r="E3" s="6"/>
      <c r="F3" s="4"/>
      <c r="G3" s="4"/>
      <c r="H3" s="4"/>
      <c r="I3" s="4"/>
      <c r="J3" s="4"/>
      <c r="K3" s="4"/>
      <c r="L3" s="34"/>
      <c r="M3" s="4"/>
    </row>
    <row r="4" spans="1:10" ht="15" customHeight="1" hidden="1">
      <c r="A4" s="308"/>
      <c r="B4" s="266" t="s">
        <v>44</v>
      </c>
      <c r="C4" s="267"/>
      <c r="D4" s="272" t="s">
        <v>95</v>
      </c>
      <c r="E4" s="273"/>
      <c r="F4" s="273"/>
      <c r="G4" s="273"/>
      <c r="H4" s="273"/>
      <c r="I4" s="273"/>
      <c r="J4" s="274"/>
    </row>
    <row r="5" spans="1:10" ht="15" customHeight="1" hidden="1">
      <c r="A5" s="309"/>
      <c r="B5" s="268" t="s">
        <v>45</v>
      </c>
      <c r="C5" s="269"/>
      <c r="D5" s="275" t="s">
        <v>96</v>
      </c>
      <c r="E5" s="276"/>
      <c r="F5" s="276"/>
      <c r="G5" s="276"/>
      <c r="H5" s="276"/>
      <c r="I5" s="276"/>
      <c r="J5" s="277"/>
    </row>
    <row r="6" spans="1:10" ht="15" customHeight="1" hidden="1">
      <c r="A6" s="309"/>
      <c r="B6" s="268" t="s">
        <v>46</v>
      </c>
      <c r="C6" s="269"/>
      <c r="D6" s="275" t="s">
        <v>97</v>
      </c>
      <c r="E6" s="276"/>
      <c r="F6" s="276"/>
      <c r="G6" s="276"/>
      <c r="H6" s="276"/>
      <c r="I6" s="276"/>
      <c r="J6" s="277"/>
    </row>
    <row r="7" spans="1:10" ht="15" customHeight="1" hidden="1">
      <c r="A7" s="309"/>
      <c r="B7" s="268" t="s">
        <v>98</v>
      </c>
      <c r="C7" s="269"/>
      <c r="D7" s="275" t="s">
        <v>99</v>
      </c>
      <c r="E7" s="276"/>
      <c r="F7" s="276"/>
      <c r="G7" s="276"/>
      <c r="H7" s="276"/>
      <c r="I7" s="276"/>
      <c r="J7" s="277"/>
    </row>
    <row r="8" spans="1:10" ht="15" customHeight="1" hidden="1">
      <c r="A8" s="309"/>
      <c r="B8" s="268" t="s">
        <v>47</v>
      </c>
      <c r="C8" s="269"/>
      <c r="D8" s="275" t="s">
        <v>152</v>
      </c>
      <c r="E8" s="276"/>
      <c r="F8" s="276"/>
      <c r="G8" s="276"/>
      <c r="H8" s="276"/>
      <c r="I8" s="276"/>
      <c r="J8" s="277"/>
    </row>
    <row r="9" spans="1:10" ht="15" customHeight="1" hidden="1">
      <c r="A9" s="309"/>
      <c r="B9" s="268" t="s">
        <v>48</v>
      </c>
      <c r="C9" s="269"/>
      <c r="D9" s="275" t="s">
        <v>153</v>
      </c>
      <c r="E9" s="276"/>
      <c r="F9" s="276"/>
      <c r="G9" s="276"/>
      <c r="H9" s="276"/>
      <c r="I9" s="276"/>
      <c r="J9" s="277"/>
    </row>
    <row r="10" spans="1:10" ht="15" customHeight="1" hidden="1">
      <c r="A10" s="309"/>
      <c r="B10" s="268" t="s">
        <v>49</v>
      </c>
      <c r="C10" s="269"/>
      <c r="D10" s="275" t="s">
        <v>100</v>
      </c>
      <c r="E10" s="276"/>
      <c r="F10" s="276"/>
      <c r="G10" s="276"/>
      <c r="H10" s="276"/>
      <c r="I10" s="276"/>
      <c r="J10" s="277"/>
    </row>
    <row r="11" spans="1:10" ht="15" customHeight="1" hidden="1" thickBot="1">
      <c r="A11" s="310"/>
      <c r="B11" s="270" t="s">
        <v>50</v>
      </c>
      <c r="C11" s="271"/>
      <c r="D11" s="286" t="s">
        <v>164</v>
      </c>
      <c r="E11" s="287"/>
      <c r="F11" s="287"/>
      <c r="G11" s="287"/>
      <c r="H11" s="287"/>
      <c r="I11" s="287"/>
      <c r="J11" s="288"/>
    </row>
    <row r="12" spans="2:25" ht="15" hidden="1">
      <c r="B12" s="40"/>
      <c r="C12" s="41"/>
      <c r="D12" s="42"/>
      <c r="E12" s="42"/>
      <c r="F12" s="42"/>
      <c r="G12" s="43"/>
      <c r="H12" s="36"/>
      <c r="I12" s="36"/>
      <c r="J12" s="44"/>
      <c r="K12" s="36"/>
      <c r="L12" s="36"/>
      <c r="M12" s="36"/>
      <c r="N12" s="36"/>
      <c r="O12" s="36"/>
      <c r="P12" s="36"/>
      <c r="Q12" s="36"/>
      <c r="R12" s="36"/>
      <c r="S12" s="36"/>
      <c r="T12" s="45"/>
      <c r="U12" s="46"/>
      <c r="V12" s="36"/>
      <c r="W12" s="36"/>
      <c r="X12" s="36"/>
      <c r="Y12" s="36"/>
    </row>
    <row r="13" spans="2:25" ht="12.75" hidden="1">
      <c r="B13" s="42"/>
      <c r="C13" s="42"/>
      <c r="D13" s="42"/>
      <c r="E13" s="42"/>
      <c r="F13" s="42"/>
      <c r="G13" s="43"/>
      <c r="H13" s="36"/>
      <c r="I13" s="36"/>
      <c r="J13" s="44"/>
      <c r="K13" s="36"/>
      <c r="L13" s="36"/>
      <c r="M13" s="36"/>
      <c r="N13" s="36"/>
      <c r="O13" s="36"/>
      <c r="P13" s="36"/>
      <c r="Q13" s="36"/>
      <c r="R13" s="36"/>
      <c r="S13" s="36"/>
      <c r="T13" s="45"/>
      <c r="U13" s="46"/>
      <c r="V13" s="36"/>
      <c r="W13" s="36"/>
      <c r="X13" s="36"/>
      <c r="Y13" s="36"/>
    </row>
    <row r="14" spans="1:13" ht="20.25" hidden="1" thickBot="1">
      <c r="A14" s="10" t="s">
        <v>101</v>
      </c>
      <c r="B14" s="10" t="s">
        <v>102</v>
      </c>
      <c r="C14" s="4"/>
      <c r="D14" s="4"/>
      <c r="E14" s="4"/>
      <c r="F14" s="4"/>
      <c r="G14" s="4"/>
      <c r="H14" s="4"/>
      <c r="I14" s="4"/>
      <c r="J14" s="4"/>
      <c r="K14" s="4"/>
      <c r="L14" s="34"/>
      <c r="M14" s="4"/>
    </row>
    <row r="15" spans="1:18" s="51" customFormat="1" ht="50.25" customHeight="1" hidden="1">
      <c r="A15" s="47"/>
      <c r="B15" s="48" t="s">
        <v>2</v>
      </c>
      <c r="C15" s="49" t="s">
        <v>4</v>
      </c>
      <c r="D15" s="50" t="s">
        <v>103</v>
      </c>
      <c r="E15" s="255" t="s">
        <v>104</v>
      </c>
      <c r="F15" s="256"/>
      <c r="R15" s="52"/>
    </row>
    <row r="16" spans="1:19" ht="15" customHeight="1" hidden="1">
      <c r="A16" s="53"/>
      <c r="B16" s="54" t="s">
        <v>105</v>
      </c>
      <c r="C16" s="55" t="s">
        <v>106</v>
      </c>
      <c r="D16" s="280" t="s">
        <v>107</v>
      </c>
      <c r="E16" s="282" t="s">
        <v>108</v>
      </c>
      <c r="F16" s="283"/>
      <c r="J16" s="35"/>
      <c r="K16" s="38"/>
      <c r="Q16" s="35"/>
      <c r="R16" s="39"/>
      <c r="S16" s="37"/>
    </row>
    <row r="17" spans="1:19" ht="15" customHeight="1" hidden="1" thickBot="1">
      <c r="A17" s="56"/>
      <c r="B17" s="57" t="s">
        <v>109</v>
      </c>
      <c r="C17" s="58" t="s">
        <v>106</v>
      </c>
      <c r="D17" s="281"/>
      <c r="E17" s="284" t="s">
        <v>108</v>
      </c>
      <c r="F17" s="285"/>
      <c r="J17" s="35"/>
      <c r="K17" s="38"/>
      <c r="L17" s="59"/>
      <c r="Q17" s="35"/>
      <c r="R17" s="39"/>
      <c r="S17" s="37"/>
    </row>
    <row r="18" spans="2:21" ht="13.5" customHeight="1" hidden="1">
      <c r="B18" s="60"/>
      <c r="C18" s="61"/>
      <c r="D18" s="61"/>
      <c r="E18" s="61"/>
      <c r="F18" s="62"/>
      <c r="J18" s="35"/>
      <c r="K18" s="38"/>
      <c r="Q18" s="35"/>
      <c r="R18" s="39"/>
      <c r="S18" s="39"/>
      <c r="T18" s="39"/>
      <c r="U18" s="39"/>
    </row>
    <row r="19" spans="2:25" ht="12.75" hidden="1">
      <c r="B19" s="42"/>
      <c r="C19" s="42"/>
      <c r="D19" s="42"/>
      <c r="E19" s="42"/>
      <c r="F19" s="42"/>
      <c r="G19" s="43"/>
      <c r="H19" s="36"/>
      <c r="I19" s="36"/>
      <c r="J19" s="44"/>
      <c r="K19" s="36"/>
      <c r="L19" s="36"/>
      <c r="M19" s="36"/>
      <c r="N19" s="36"/>
      <c r="O19" s="36"/>
      <c r="P19" s="36"/>
      <c r="Q19" s="36"/>
      <c r="R19" s="36"/>
      <c r="S19" s="36"/>
      <c r="T19" s="45"/>
      <c r="U19" s="46"/>
      <c r="V19" s="36"/>
      <c r="W19" s="36"/>
      <c r="X19" s="36"/>
      <c r="Y19" s="36"/>
    </row>
    <row r="20" spans="1:13" ht="19.5" hidden="1">
      <c r="A20" s="5" t="s">
        <v>51</v>
      </c>
      <c r="B20" s="5" t="s">
        <v>110</v>
      </c>
      <c r="C20" s="5"/>
      <c r="D20" s="5"/>
      <c r="E20" s="9"/>
      <c r="F20" s="9"/>
      <c r="G20" s="9"/>
      <c r="H20" s="9"/>
      <c r="I20" s="9"/>
      <c r="J20" s="9"/>
      <c r="K20" s="9"/>
      <c r="L20" s="9"/>
      <c r="M20" s="9"/>
    </row>
    <row r="21" spans="1:24" ht="37.5" customHeight="1" hidden="1">
      <c r="A21" s="291" t="s">
        <v>15</v>
      </c>
      <c r="B21" s="314"/>
      <c r="C21" s="314"/>
      <c r="D21" s="314"/>
      <c r="E21" s="314"/>
      <c r="F21" s="314"/>
      <c r="G21" s="314"/>
      <c r="H21" s="314"/>
      <c r="I21" s="314"/>
      <c r="J21" s="292"/>
      <c r="K21" s="63"/>
      <c r="L21" s="291" t="s">
        <v>111</v>
      </c>
      <c r="M21" s="292"/>
      <c r="N21" s="278" t="s">
        <v>112</v>
      </c>
      <c r="O21" s="279"/>
      <c r="P21" s="278" t="s">
        <v>113</v>
      </c>
      <c r="Q21" s="279"/>
      <c r="R21" s="278" t="s">
        <v>114</v>
      </c>
      <c r="S21" s="307"/>
      <c r="T21" s="279"/>
      <c r="U21" s="278" t="s">
        <v>115</v>
      </c>
      <c r="V21" s="279"/>
      <c r="W21" s="289" t="s">
        <v>116</v>
      </c>
      <c r="X21" s="289" t="s">
        <v>117</v>
      </c>
    </row>
    <row r="22" spans="1:24" s="67" customFormat="1" ht="79.5" customHeight="1" hidden="1">
      <c r="A22" s="291" t="s">
        <v>118</v>
      </c>
      <c r="B22" s="292"/>
      <c r="C22" s="1" t="s">
        <v>119</v>
      </c>
      <c r="D22" s="64" t="s">
        <v>85</v>
      </c>
      <c r="E22" s="3" t="s">
        <v>151</v>
      </c>
      <c r="F22" s="64" t="s">
        <v>120</v>
      </c>
      <c r="G22" s="1" t="s">
        <v>121</v>
      </c>
      <c r="H22" s="64" t="s">
        <v>122</v>
      </c>
      <c r="I22" s="64" t="s">
        <v>123</v>
      </c>
      <c r="J22" s="64" t="s">
        <v>124</v>
      </c>
      <c r="K22" s="1" t="s">
        <v>125</v>
      </c>
      <c r="L22" s="65" t="s">
        <v>126</v>
      </c>
      <c r="M22" s="65" t="s">
        <v>127</v>
      </c>
      <c r="N22" s="65" t="s">
        <v>128</v>
      </c>
      <c r="O22" s="65" t="s">
        <v>129</v>
      </c>
      <c r="P22" s="66" t="s">
        <v>130</v>
      </c>
      <c r="Q22" s="66" t="s">
        <v>131</v>
      </c>
      <c r="R22" s="66" t="s">
        <v>132</v>
      </c>
      <c r="S22" s="66" t="s">
        <v>133</v>
      </c>
      <c r="T22" s="66" t="s">
        <v>20</v>
      </c>
      <c r="U22" s="66" t="s">
        <v>134</v>
      </c>
      <c r="V22" s="66" t="s">
        <v>135</v>
      </c>
      <c r="W22" s="290"/>
      <c r="X22" s="290"/>
    </row>
    <row r="23" spans="1:24" s="36" customFormat="1" ht="15" customHeight="1" hidden="1">
      <c r="A23" s="299">
        <v>1</v>
      </c>
      <c r="B23" s="301" t="s">
        <v>138</v>
      </c>
      <c r="C23" s="304" t="s">
        <v>89</v>
      </c>
      <c r="D23" s="304">
        <v>1</v>
      </c>
      <c r="E23" s="311">
        <v>77420</v>
      </c>
      <c r="F23" s="304" t="s">
        <v>136</v>
      </c>
      <c r="G23" s="304" t="s">
        <v>88</v>
      </c>
      <c r="H23" s="304" t="s">
        <v>6</v>
      </c>
      <c r="I23" s="164">
        <f>SUM(L23-10)</f>
        <v>42272</v>
      </c>
      <c r="J23" s="164">
        <f>SUM(O23)</f>
        <v>42354</v>
      </c>
      <c r="K23" s="155" t="s">
        <v>14</v>
      </c>
      <c r="L23" s="165">
        <v>42282</v>
      </c>
      <c r="M23" s="164">
        <f>L23+20</f>
        <v>42302</v>
      </c>
      <c r="N23" s="164">
        <f>M23+7</f>
        <v>42309</v>
      </c>
      <c r="O23" s="164">
        <f>+N23+45</f>
        <v>42354</v>
      </c>
      <c r="P23" s="164">
        <f>O23+30</f>
        <v>42384</v>
      </c>
      <c r="Q23" s="164">
        <f>+P23+20</f>
        <v>42404</v>
      </c>
      <c r="R23" s="166"/>
      <c r="S23" s="164">
        <f>Q23+10</f>
        <v>42414</v>
      </c>
      <c r="T23" s="164">
        <f>+S23+7</f>
        <v>42421</v>
      </c>
      <c r="U23" s="164">
        <f>+T23+31</f>
        <v>42452</v>
      </c>
      <c r="V23" s="164">
        <f>SUM(U23+90)</f>
        <v>42542</v>
      </c>
      <c r="W23" s="293">
        <v>90</v>
      </c>
      <c r="X23" s="296" t="s">
        <v>137</v>
      </c>
    </row>
    <row r="24" spans="1:24" s="36" customFormat="1" ht="15" customHeight="1" hidden="1">
      <c r="A24" s="300"/>
      <c r="B24" s="302"/>
      <c r="C24" s="305"/>
      <c r="D24" s="305"/>
      <c r="E24" s="312"/>
      <c r="F24" s="305"/>
      <c r="G24" s="305"/>
      <c r="H24" s="305"/>
      <c r="I24" s="167"/>
      <c r="J24" s="167"/>
      <c r="K24" s="103" t="s">
        <v>154</v>
      </c>
      <c r="L24" s="180">
        <v>42796</v>
      </c>
      <c r="M24" s="178">
        <f>L24+20</f>
        <v>42816</v>
      </c>
      <c r="N24" s="178">
        <f>M24+7</f>
        <v>42823</v>
      </c>
      <c r="O24" s="178">
        <f>+N24+45</f>
        <v>42868</v>
      </c>
      <c r="P24" s="178">
        <f>O24+30</f>
        <v>42898</v>
      </c>
      <c r="Q24" s="178">
        <f>+P24+20</f>
        <v>42918</v>
      </c>
      <c r="R24" s="179"/>
      <c r="S24" s="178">
        <f>Q24+10</f>
        <v>42928</v>
      </c>
      <c r="T24" s="178">
        <f>+S24+7</f>
        <v>42935</v>
      </c>
      <c r="U24" s="178">
        <f>+T24+31</f>
        <v>42966</v>
      </c>
      <c r="V24" s="178">
        <f>SUM(U24+90)</f>
        <v>43056</v>
      </c>
      <c r="W24" s="294"/>
      <c r="X24" s="297"/>
    </row>
    <row r="25" spans="1:24" s="36" customFormat="1" ht="15" customHeight="1" hidden="1">
      <c r="A25" s="300"/>
      <c r="B25" s="303"/>
      <c r="C25" s="306"/>
      <c r="D25" s="306"/>
      <c r="E25" s="313"/>
      <c r="F25" s="306"/>
      <c r="G25" s="306"/>
      <c r="H25" s="306"/>
      <c r="I25" s="168"/>
      <c r="J25" s="168"/>
      <c r="K25" s="104" t="s">
        <v>31</v>
      </c>
      <c r="L25" s="169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295"/>
      <c r="X25" s="298"/>
    </row>
    <row r="26" spans="1:24" ht="15.75" customHeight="1" hidden="1">
      <c r="A26" s="68"/>
      <c r="B26" s="68"/>
      <c r="C26" s="69"/>
      <c r="D26" s="70" t="s">
        <v>5</v>
      </c>
      <c r="E26" s="71">
        <f>SUM(E23:E25)</f>
        <v>77420</v>
      </c>
      <c r="F26" s="69"/>
      <c r="G26" s="72"/>
      <c r="H26" s="69"/>
      <c r="I26" s="69"/>
      <c r="J26" s="69"/>
      <c r="K26" s="73"/>
      <c r="L26" s="69"/>
      <c r="M26" s="69"/>
      <c r="N26" s="69"/>
      <c r="O26" s="69"/>
      <c r="P26" s="69"/>
      <c r="Q26" s="69"/>
      <c r="R26" s="74">
        <f>SUM(R23:R25)</f>
        <v>0</v>
      </c>
      <c r="S26" s="72"/>
      <c r="T26" s="69"/>
      <c r="U26" s="69"/>
      <c r="V26" s="69"/>
      <c r="W26" s="75"/>
      <c r="X26" s="75"/>
    </row>
    <row r="27" ht="11.25" customHeight="1" hidden="1"/>
    <row r="28" ht="11.25" customHeight="1" hidden="1"/>
    <row r="29" spans="3:4" ht="11.25" hidden="1">
      <c r="C29" s="36"/>
      <c r="D29" s="36"/>
    </row>
    <row r="30" ht="12" customHeight="1" hidden="1"/>
    <row r="31" spans="18:19" ht="15" customHeight="1" hidden="1">
      <c r="R31" s="35"/>
      <c r="S31" s="76"/>
    </row>
    <row r="32" ht="11.25" customHeight="1" hidden="1"/>
    <row r="33" spans="16:18" ht="15" hidden="1">
      <c r="P33" s="77"/>
      <c r="Q33" s="78"/>
      <c r="R33" s="79"/>
    </row>
  </sheetData>
  <sheetProtection/>
  <mergeCells count="42">
    <mergeCell ref="D23:D25"/>
    <mergeCell ref="E23:E25"/>
    <mergeCell ref="F23:F25"/>
    <mergeCell ref="G23:G25"/>
    <mergeCell ref="H23:H25"/>
    <mergeCell ref="W21:W22"/>
    <mergeCell ref="A21:J21"/>
    <mergeCell ref="L21:M21"/>
    <mergeCell ref="N21:O21"/>
    <mergeCell ref="P21:Q21"/>
    <mergeCell ref="X21:X22"/>
    <mergeCell ref="A22:B22"/>
    <mergeCell ref="W23:W25"/>
    <mergeCell ref="D5:J5"/>
    <mergeCell ref="X23:X25"/>
    <mergeCell ref="A23:A25"/>
    <mergeCell ref="B23:B25"/>
    <mergeCell ref="C23:C25"/>
    <mergeCell ref="R21:T21"/>
    <mergeCell ref="A4:A11"/>
    <mergeCell ref="U21:V21"/>
    <mergeCell ref="E15:F15"/>
    <mergeCell ref="D16:D17"/>
    <mergeCell ref="E16:F16"/>
    <mergeCell ref="E17:F17"/>
    <mergeCell ref="D11:J11"/>
    <mergeCell ref="B8:C8"/>
    <mergeCell ref="B9:C9"/>
    <mergeCell ref="B10:C10"/>
    <mergeCell ref="B11:C11"/>
    <mergeCell ref="D8:J8"/>
    <mergeCell ref="D9:J9"/>
    <mergeCell ref="D10:J10"/>
    <mergeCell ref="B1:D1"/>
    <mergeCell ref="F1:K1"/>
    <mergeCell ref="B4:C4"/>
    <mergeCell ref="B5:C5"/>
    <mergeCell ref="B6:C6"/>
    <mergeCell ref="B7:C7"/>
    <mergeCell ref="D4:J4"/>
    <mergeCell ref="D6:J6"/>
    <mergeCell ref="D7:J7"/>
  </mergeCells>
  <printOptions/>
  <pageMargins left="0.7" right="0.7" top="0.75" bottom="0.75" header="0.3" footer="0.3"/>
  <pageSetup orientation="portrait" paperSize="9"/>
  <ignoredErrors>
    <ignoredError sqref="A3 A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="75" zoomScaleNormal="75" workbookViewId="0" topLeftCell="A1">
      <selection activeCell="D5" sqref="D5:I5"/>
    </sheetView>
  </sheetViews>
  <sheetFormatPr defaultColWidth="11.421875" defaultRowHeight="12.75"/>
  <cols>
    <col min="1" max="1" width="3.57421875" style="0" customWidth="1"/>
    <col min="2" max="2" width="58.140625" style="0" customWidth="1"/>
    <col min="3" max="3" width="19.140625" style="0" customWidth="1"/>
    <col min="4" max="4" width="14.421875" style="0" customWidth="1"/>
    <col min="5" max="5" width="14.8515625" style="0" bestFit="1" customWidth="1"/>
    <col min="6" max="6" width="11.28125" style="0" customWidth="1"/>
    <col min="7" max="7" width="15.28125" style="0" customWidth="1"/>
    <col min="8" max="8" width="17.421875" style="0" customWidth="1"/>
    <col min="9" max="9" width="18.57421875" style="0" customWidth="1"/>
  </cols>
  <sheetData>
    <row r="1" spans="1:9" ht="15.75">
      <c r="A1" s="12"/>
      <c r="B1" s="13"/>
      <c r="C1" s="13"/>
      <c r="D1" s="13"/>
      <c r="E1" s="9"/>
      <c r="F1" s="4"/>
      <c r="G1" s="4"/>
      <c r="H1" s="4"/>
      <c r="I1" s="4"/>
    </row>
    <row r="2" spans="1:9" ht="18.75">
      <c r="A2" s="12"/>
      <c r="B2" s="12"/>
      <c r="C2" s="244" t="s">
        <v>42</v>
      </c>
      <c r="D2" s="244"/>
      <c r="E2" s="244"/>
      <c r="F2" s="244"/>
      <c r="G2" s="15"/>
      <c r="H2" s="245" t="s">
        <v>55</v>
      </c>
      <c r="I2" s="245"/>
    </row>
    <row r="3" spans="1:9" ht="18" customHeight="1" thickBot="1">
      <c r="A3" s="10" t="s">
        <v>94</v>
      </c>
      <c r="B3" s="10"/>
      <c r="C3" s="10" t="s">
        <v>43</v>
      </c>
      <c r="D3" s="10"/>
      <c r="E3" s="10"/>
      <c r="F3" s="6"/>
      <c r="G3" s="4"/>
      <c r="H3" s="4"/>
      <c r="I3" s="4"/>
    </row>
    <row r="4" spans="1:9" ht="15" customHeight="1">
      <c r="A4" s="308"/>
      <c r="B4" s="266" t="s">
        <v>44</v>
      </c>
      <c r="C4" s="359"/>
      <c r="D4" s="360" t="s">
        <v>95</v>
      </c>
      <c r="E4" s="361"/>
      <c r="F4" s="361"/>
      <c r="G4" s="361"/>
      <c r="H4" s="361"/>
      <c r="I4" s="362"/>
    </row>
    <row r="5" spans="1:9" ht="15" customHeight="1">
      <c r="A5" s="309"/>
      <c r="B5" s="268" t="s">
        <v>45</v>
      </c>
      <c r="C5" s="352"/>
      <c r="D5" s="349" t="s">
        <v>96</v>
      </c>
      <c r="E5" s="350"/>
      <c r="F5" s="350"/>
      <c r="G5" s="350"/>
      <c r="H5" s="350"/>
      <c r="I5" s="351"/>
    </row>
    <row r="6" spans="1:9" ht="15" customHeight="1">
      <c r="A6" s="309"/>
      <c r="B6" s="268" t="s">
        <v>46</v>
      </c>
      <c r="C6" s="352"/>
      <c r="D6" s="363" t="s">
        <v>97</v>
      </c>
      <c r="E6" s="364"/>
      <c r="F6" s="364"/>
      <c r="G6" s="364"/>
      <c r="H6" s="364"/>
      <c r="I6" s="365"/>
    </row>
    <row r="7" spans="1:9" ht="15" customHeight="1">
      <c r="A7" s="309"/>
      <c r="B7" s="268" t="s">
        <v>98</v>
      </c>
      <c r="C7" s="352"/>
      <c r="D7" s="349" t="s">
        <v>99</v>
      </c>
      <c r="E7" s="350"/>
      <c r="F7" s="350"/>
      <c r="G7" s="350"/>
      <c r="H7" s="350"/>
      <c r="I7" s="351"/>
    </row>
    <row r="8" spans="1:9" ht="32.25" customHeight="1">
      <c r="A8" s="309"/>
      <c r="B8" s="268" t="s">
        <v>47</v>
      </c>
      <c r="C8" s="352"/>
      <c r="D8" s="353" t="s">
        <v>152</v>
      </c>
      <c r="E8" s="354"/>
      <c r="F8" s="354"/>
      <c r="G8" s="354"/>
      <c r="H8" s="354"/>
      <c r="I8" s="355"/>
    </row>
    <row r="9" spans="1:9" ht="15" customHeight="1">
      <c r="A9" s="309"/>
      <c r="B9" s="268" t="s">
        <v>48</v>
      </c>
      <c r="C9" s="352"/>
      <c r="D9" s="356" t="s">
        <v>153</v>
      </c>
      <c r="E9" s="357"/>
      <c r="F9" s="357"/>
      <c r="G9" s="357"/>
      <c r="H9" s="357"/>
      <c r="I9" s="358"/>
    </row>
    <row r="10" spans="1:9" ht="15" customHeight="1">
      <c r="A10" s="309"/>
      <c r="B10" s="268" t="s">
        <v>49</v>
      </c>
      <c r="C10" s="352"/>
      <c r="D10" s="356" t="s">
        <v>100</v>
      </c>
      <c r="E10" s="357"/>
      <c r="F10" s="357"/>
      <c r="G10" s="357"/>
      <c r="H10" s="357"/>
      <c r="I10" s="358"/>
    </row>
    <row r="11" spans="1:9" ht="15" customHeight="1" thickBot="1">
      <c r="A11" s="310"/>
      <c r="B11" s="270" t="s">
        <v>50</v>
      </c>
      <c r="C11" s="333"/>
      <c r="D11" s="334" t="s">
        <v>164</v>
      </c>
      <c r="E11" s="335"/>
      <c r="F11" s="335"/>
      <c r="G11" s="335"/>
      <c r="H11" s="335"/>
      <c r="I11" s="336"/>
    </row>
    <row r="12" spans="1:9" ht="15" customHeight="1">
      <c r="A12" s="92"/>
      <c r="B12" s="92"/>
      <c r="C12" s="15"/>
      <c r="D12" s="15"/>
      <c r="E12" s="15"/>
      <c r="F12" s="15"/>
      <c r="G12" s="15"/>
      <c r="H12" s="15"/>
      <c r="I12" s="15"/>
    </row>
    <row r="13" spans="1:9" ht="20.25" thickBot="1">
      <c r="A13" s="10">
        <v>2</v>
      </c>
      <c r="B13" s="10"/>
      <c r="C13" s="10" t="s">
        <v>56</v>
      </c>
      <c r="D13" s="4"/>
      <c r="E13" s="4"/>
      <c r="F13" s="4"/>
      <c r="G13" s="4"/>
      <c r="H13" s="4"/>
      <c r="I13" s="4"/>
    </row>
    <row r="14" spans="1:9" s="20" customFormat="1" ht="39" customHeight="1">
      <c r="A14" s="252"/>
      <c r="B14" s="97" t="s">
        <v>2</v>
      </c>
      <c r="C14" s="93" t="s">
        <v>4</v>
      </c>
      <c r="D14" s="255" t="s">
        <v>103</v>
      </c>
      <c r="E14" s="255"/>
      <c r="F14" s="255" t="s">
        <v>104</v>
      </c>
      <c r="G14" s="255"/>
      <c r="H14" s="256"/>
      <c r="I14" s="21"/>
    </row>
    <row r="15" spans="1:9" s="19" customFormat="1" ht="13.5" customHeight="1">
      <c r="A15" s="253"/>
      <c r="B15" s="98" t="s">
        <v>7</v>
      </c>
      <c r="C15" s="130">
        <v>200000</v>
      </c>
      <c r="D15" s="337" t="s">
        <v>147</v>
      </c>
      <c r="E15" s="337"/>
      <c r="F15" s="339" t="s">
        <v>148</v>
      </c>
      <c r="G15" s="340"/>
      <c r="H15" s="341"/>
      <c r="I15" s="15"/>
    </row>
    <row r="16" spans="1:9" s="19" customFormat="1" ht="13.5" customHeight="1">
      <c r="A16" s="253"/>
      <c r="B16" s="98" t="s">
        <v>66</v>
      </c>
      <c r="C16" s="130">
        <v>200000</v>
      </c>
      <c r="D16" s="337"/>
      <c r="E16" s="337"/>
      <c r="F16" s="342"/>
      <c r="G16" s="343"/>
      <c r="H16" s="344"/>
      <c r="I16" s="15"/>
    </row>
    <row r="17" spans="1:9" s="19" customFormat="1" ht="13.5" customHeight="1">
      <c r="A17" s="253"/>
      <c r="B17" s="98" t="s">
        <v>8</v>
      </c>
      <c r="C17" s="131" t="s">
        <v>3</v>
      </c>
      <c r="D17" s="337"/>
      <c r="E17" s="337"/>
      <c r="F17" s="345" t="s">
        <v>149</v>
      </c>
      <c r="G17" s="345"/>
      <c r="H17" s="346"/>
      <c r="I17" s="15"/>
    </row>
    <row r="18" spans="1:9" s="19" customFormat="1" ht="13.5" customHeight="1" thickBot="1">
      <c r="A18" s="254"/>
      <c r="B18" s="99" t="s">
        <v>9</v>
      </c>
      <c r="C18" s="132">
        <v>50000</v>
      </c>
      <c r="D18" s="338"/>
      <c r="E18" s="338"/>
      <c r="F18" s="347" t="s">
        <v>150</v>
      </c>
      <c r="G18" s="347"/>
      <c r="H18" s="348"/>
      <c r="I18" s="15"/>
    </row>
    <row r="19" spans="1:9" ht="15.75">
      <c r="A19" s="12"/>
      <c r="B19" s="13"/>
      <c r="C19" s="13"/>
      <c r="D19" s="13"/>
      <c r="E19" s="9"/>
      <c r="F19" s="4"/>
      <c r="G19" s="4"/>
      <c r="H19" s="4"/>
      <c r="I19" s="4"/>
    </row>
    <row r="20" spans="1:9" ht="19.5">
      <c r="A20" s="5" t="s">
        <v>57</v>
      </c>
      <c r="B20" s="10" t="s">
        <v>58</v>
      </c>
      <c r="C20" s="13"/>
      <c r="D20" s="13"/>
      <c r="E20" s="9"/>
      <c r="F20" s="4"/>
      <c r="G20" s="4"/>
      <c r="H20" s="4"/>
      <c r="I20" s="4"/>
    </row>
    <row r="21" spans="1:9" ht="63">
      <c r="A21" s="12"/>
      <c r="B21" s="11" t="s">
        <v>59</v>
      </c>
      <c r="C21" s="1" t="s">
        <v>10</v>
      </c>
      <c r="D21" s="1" t="s">
        <v>60</v>
      </c>
      <c r="E21" s="1" t="s">
        <v>157</v>
      </c>
      <c r="F21" s="1" t="s">
        <v>52</v>
      </c>
      <c r="G21" s="1" t="s">
        <v>61</v>
      </c>
      <c r="H21" s="1" t="s">
        <v>53</v>
      </c>
      <c r="I21" s="1" t="s">
        <v>117</v>
      </c>
    </row>
    <row r="22" spans="1:9" ht="15.75" customHeight="1">
      <c r="A22" s="249">
        <v>1</v>
      </c>
      <c r="B22" s="366" t="s">
        <v>69</v>
      </c>
      <c r="C22" s="369" t="s">
        <v>63</v>
      </c>
      <c r="D22" s="369" t="s">
        <v>64</v>
      </c>
      <c r="E22" s="327">
        <v>106450</v>
      </c>
      <c r="F22" s="369" t="s">
        <v>6</v>
      </c>
      <c r="G22" s="139">
        <v>42781</v>
      </c>
      <c r="H22" s="139">
        <v>42993</v>
      </c>
      <c r="I22" s="315"/>
    </row>
    <row r="23" spans="1:9" ht="15.75" customHeight="1">
      <c r="A23" s="250"/>
      <c r="B23" s="367"/>
      <c r="C23" s="370"/>
      <c r="D23" s="370"/>
      <c r="E23" s="328"/>
      <c r="F23" s="370"/>
      <c r="G23" s="140"/>
      <c r="H23" s="140"/>
      <c r="I23" s="316"/>
    </row>
    <row r="24" spans="1:9" ht="15.75" customHeight="1">
      <c r="A24" s="251"/>
      <c r="B24" s="368"/>
      <c r="C24" s="371"/>
      <c r="D24" s="371"/>
      <c r="E24" s="329"/>
      <c r="F24" s="371"/>
      <c r="G24" s="141"/>
      <c r="H24" s="141"/>
      <c r="I24" s="317"/>
    </row>
    <row r="25" spans="1:9" ht="9.75" customHeight="1">
      <c r="A25" s="135"/>
      <c r="B25" s="136"/>
      <c r="C25" s="135"/>
      <c r="D25" s="135"/>
      <c r="E25" s="137"/>
      <c r="F25" s="135"/>
      <c r="G25" s="138"/>
      <c r="H25" s="138"/>
      <c r="I25" s="135"/>
    </row>
    <row r="26" spans="1:9" ht="12.75" customHeight="1">
      <c r="A26" s="249">
        <v>2</v>
      </c>
      <c r="B26" s="366" t="s">
        <v>70</v>
      </c>
      <c r="C26" s="369" t="s">
        <v>63</v>
      </c>
      <c r="D26" s="369" t="s">
        <v>64</v>
      </c>
      <c r="E26" s="327">
        <v>77420</v>
      </c>
      <c r="F26" s="369" t="s">
        <v>6</v>
      </c>
      <c r="G26" s="315">
        <v>42781</v>
      </c>
      <c r="H26" s="315">
        <v>42993</v>
      </c>
      <c r="I26" s="315" t="s">
        <v>137</v>
      </c>
    </row>
    <row r="27" spans="1:9" ht="12.75" customHeight="1">
      <c r="A27" s="250"/>
      <c r="B27" s="367"/>
      <c r="C27" s="370"/>
      <c r="D27" s="370"/>
      <c r="E27" s="328"/>
      <c r="F27" s="370"/>
      <c r="G27" s="316"/>
      <c r="H27" s="316"/>
      <c r="I27" s="316"/>
    </row>
    <row r="28" spans="1:9" ht="12.75" customHeight="1">
      <c r="A28" s="251"/>
      <c r="B28" s="368"/>
      <c r="C28" s="371"/>
      <c r="D28" s="371"/>
      <c r="E28" s="329"/>
      <c r="F28" s="371"/>
      <c r="G28" s="317"/>
      <c r="H28" s="317"/>
      <c r="I28" s="317"/>
    </row>
    <row r="29" spans="1:9" ht="9.75" customHeight="1">
      <c r="A29" s="135"/>
      <c r="B29" s="136"/>
      <c r="C29" s="135"/>
      <c r="D29" s="135"/>
      <c r="E29" s="137"/>
      <c r="F29" s="135"/>
      <c r="G29" s="138"/>
      <c r="H29" s="138"/>
      <c r="I29" s="135"/>
    </row>
    <row r="30" spans="1:9" ht="12.75" customHeight="1">
      <c r="A30" s="249">
        <v>3</v>
      </c>
      <c r="B30" s="366" t="s">
        <v>71</v>
      </c>
      <c r="C30" s="369" t="s">
        <v>63</v>
      </c>
      <c r="D30" s="369" t="s">
        <v>64</v>
      </c>
      <c r="E30" s="327">
        <v>87100</v>
      </c>
      <c r="F30" s="369" t="s">
        <v>6</v>
      </c>
      <c r="G30" s="315">
        <v>42302</v>
      </c>
      <c r="H30" s="315">
        <v>42972</v>
      </c>
      <c r="I30" s="315" t="s">
        <v>137</v>
      </c>
    </row>
    <row r="31" spans="1:9" ht="12.75" customHeight="1">
      <c r="A31" s="250"/>
      <c r="B31" s="367"/>
      <c r="C31" s="370"/>
      <c r="D31" s="370"/>
      <c r="E31" s="328"/>
      <c r="F31" s="370"/>
      <c r="G31" s="316"/>
      <c r="H31" s="316" t="s">
        <v>137</v>
      </c>
      <c r="I31" s="316" t="s">
        <v>137</v>
      </c>
    </row>
    <row r="32" spans="1:9" ht="12.75" customHeight="1">
      <c r="A32" s="251"/>
      <c r="B32" s="368"/>
      <c r="C32" s="371"/>
      <c r="D32" s="371"/>
      <c r="E32" s="329"/>
      <c r="F32" s="371"/>
      <c r="G32" s="317"/>
      <c r="H32" s="317"/>
      <c r="I32" s="317"/>
    </row>
    <row r="33" spans="1:9" ht="9.75" customHeight="1">
      <c r="A33" s="135"/>
      <c r="B33" s="136"/>
      <c r="C33" s="135"/>
      <c r="D33" s="135"/>
      <c r="E33" s="137"/>
      <c r="F33" s="135"/>
      <c r="G33" s="138"/>
      <c r="H33" s="138"/>
      <c r="I33" s="135"/>
    </row>
    <row r="34" spans="1:9" ht="12.75" customHeight="1">
      <c r="A34" s="249">
        <v>4</v>
      </c>
      <c r="B34" s="366" t="s">
        <v>92</v>
      </c>
      <c r="C34" s="369" t="s">
        <v>63</v>
      </c>
      <c r="D34" s="369" t="s">
        <v>64</v>
      </c>
      <c r="E34" s="327">
        <v>87097</v>
      </c>
      <c r="F34" s="369" t="s">
        <v>163</v>
      </c>
      <c r="G34" s="315">
        <v>42781</v>
      </c>
      <c r="H34" s="315">
        <v>42993</v>
      </c>
      <c r="I34" s="315"/>
    </row>
    <row r="35" spans="1:9" ht="12.75" customHeight="1">
      <c r="A35" s="250"/>
      <c r="B35" s="367"/>
      <c r="C35" s="370"/>
      <c r="D35" s="370"/>
      <c r="E35" s="328"/>
      <c r="F35" s="370"/>
      <c r="G35" s="316"/>
      <c r="H35" s="316"/>
      <c r="I35" s="316"/>
    </row>
    <row r="36" spans="1:9" ht="12.75" customHeight="1">
      <c r="A36" s="251"/>
      <c r="B36" s="368"/>
      <c r="C36" s="371"/>
      <c r="D36" s="371"/>
      <c r="E36" s="329"/>
      <c r="F36" s="371"/>
      <c r="G36" s="317"/>
      <c r="H36" s="317"/>
      <c r="I36" s="317"/>
    </row>
    <row r="37" spans="1:9" ht="9.75" customHeight="1">
      <c r="A37" s="135"/>
      <c r="B37" s="136"/>
      <c r="C37" s="135"/>
      <c r="D37" s="135"/>
      <c r="E37" s="137"/>
      <c r="F37" s="135"/>
      <c r="G37" s="138"/>
      <c r="H37" s="138"/>
      <c r="I37" s="135"/>
    </row>
    <row r="38" spans="1:9" ht="12.75" customHeight="1">
      <c r="A38" s="249">
        <v>5</v>
      </c>
      <c r="B38" s="366" t="s">
        <v>72</v>
      </c>
      <c r="C38" s="369" t="s">
        <v>78</v>
      </c>
      <c r="D38" s="369" t="s">
        <v>64</v>
      </c>
      <c r="E38" s="327">
        <v>25810</v>
      </c>
      <c r="F38" s="369" t="s">
        <v>6</v>
      </c>
      <c r="G38" s="315">
        <v>42628</v>
      </c>
      <c r="H38" s="315">
        <v>42874</v>
      </c>
      <c r="I38" s="378" t="s">
        <v>156</v>
      </c>
    </row>
    <row r="39" spans="1:9" ht="12.75" customHeight="1">
      <c r="A39" s="250"/>
      <c r="B39" s="367"/>
      <c r="C39" s="370"/>
      <c r="D39" s="370"/>
      <c r="E39" s="328"/>
      <c r="F39" s="370"/>
      <c r="G39" s="316"/>
      <c r="H39" s="316"/>
      <c r="I39" s="379"/>
    </row>
    <row r="40" spans="1:9" ht="12.75" customHeight="1">
      <c r="A40" s="251"/>
      <c r="B40" s="368"/>
      <c r="C40" s="371"/>
      <c r="D40" s="371"/>
      <c r="E40" s="329"/>
      <c r="F40" s="371"/>
      <c r="G40" s="317"/>
      <c r="H40" s="317"/>
      <c r="I40" s="380"/>
    </row>
    <row r="41" spans="1:9" ht="19.5" customHeight="1">
      <c r="A41" s="12"/>
      <c r="B41" s="31" t="s">
        <v>74</v>
      </c>
      <c r="C41" s="32"/>
      <c r="D41" s="32"/>
      <c r="E41" s="134"/>
      <c r="F41" s="32"/>
      <c r="G41" s="133"/>
      <c r="H41" s="133"/>
      <c r="I41" s="32"/>
    </row>
    <row r="42" spans="1:9" ht="15" customHeight="1">
      <c r="A42" s="330" t="s">
        <v>160</v>
      </c>
      <c r="B42" s="318" t="s">
        <v>90</v>
      </c>
      <c r="C42" s="321" t="s">
        <v>75</v>
      </c>
      <c r="D42" s="324" t="s">
        <v>62</v>
      </c>
      <c r="E42" s="327">
        <v>154839</v>
      </c>
      <c r="F42" s="324" t="s">
        <v>6</v>
      </c>
      <c r="G42" s="315">
        <v>42750</v>
      </c>
      <c r="H42" s="315">
        <v>42829</v>
      </c>
      <c r="I42" s="315"/>
    </row>
    <row r="43" spans="1:9" ht="12.75" customHeight="1">
      <c r="A43" s="331"/>
      <c r="B43" s="319"/>
      <c r="C43" s="322"/>
      <c r="D43" s="325"/>
      <c r="E43" s="328"/>
      <c r="F43" s="325"/>
      <c r="G43" s="316"/>
      <c r="H43" s="316"/>
      <c r="I43" s="316"/>
    </row>
    <row r="44" spans="1:9" ht="12.75" customHeight="1">
      <c r="A44" s="332"/>
      <c r="B44" s="320"/>
      <c r="C44" s="323"/>
      <c r="D44" s="326"/>
      <c r="E44" s="329"/>
      <c r="F44" s="326"/>
      <c r="G44" s="317"/>
      <c r="H44" s="317"/>
      <c r="I44" s="317"/>
    </row>
    <row r="45" spans="1:9" ht="9.75" customHeight="1">
      <c r="A45" s="135"/>
      <c r="B45" s="136"/>
      <c r="C45" s="135"/>
      <c r="D45" s="135"/>
      <c r="E45" s="137"/>
      <c r="F45" s="135"/>
      <c r="G45" s="138"/>
      <c r="H45" s="138"/>
      <c r="I45" s="135"/>
    </row>
    <row r="46" spans="1:9" ht="12.75" customHeight="1">
      <c r="A46" s="330"/>
      <c r="B46" s="366" t="str">
        <f>+Consultant!B42</f>
        <v>Etablissement des rapports de mise en œuvre de la SCAPP</v>
      </c>
      <c r="C46" s="381" t="str">
        <f>+Consultant!D42</f>
        <v>SCI</v>
      </c>
      <c r="D46" s="381" t="str">
        <f>+Consultant!F42</f>
        <v>Temps passé</v>
      </c>
      <c r="E46" s="384">
        <f>+Consultant!C42</f>
        <v>77419</v>
      </c>
      <c r="F46" s="381" t="str">
        <f>Consultant!E42</f>
        <v>A priori</v>
      </c>
      <c r="G46" s="387">
        <v>42750</v>
      </c>
      <c r="H46" s="315">
        <f>+Consultant!AC42</f>
        <v>42829</v>
      </c>
      <c r="I46" s="390"/>
    </row>
    <row r="47" spans="1:9" ht="12.75" customHeight="1">
      <c r="A47" s="331"/>
      <c r="B47" s="367"/>
      <c r="C47" s="382"/>
      <c r="D47" s="382"/>
      <c r="E47" s="385"/>
      <c r="F47" s="382"/>
      <c r="G47" s="388"/>
      <c r="H47" s="316"/>
      <c r="I47" s="390"/>
    </row>
    <row r="48" spans="1:9" ht="12.75" customHeight="1">
      <c r="A48" s="332"/>
      <c r="B48" s="368"/>
      <c r="C48" s="383"/>
      <c r="D48" s="383"/>
      <c r="E48" s="386"/>
      <c r="F48" s="383"/>
      <c r="G48" s="389"/>
      <c r="H48" s="317"/>
      <c r="I48" s="390"/>
    </row>
    <row r="49" spans="1:9" ht="21.75" customHeight="1">
      <c r="A49" s="12"/>
      <c r="B49" s="33" t="s">
        <v>76</v>
      </c>
      <c r="C49" s="32"/>
      <c r="D49" s="32"/>
      <c r="E49" s="134"/>
      <c r="F49" s="32"/>
      <c r="G49" s="133"/>
      <c r="H49" s="133"/>
      <c r="I49" s="32"/>
    </row>
    <row r="50" spans="1:9" ht="12.75">
      <c r="A50" s="330"/>
      <c r="B50" s="366" t="str">
        <f>+Consultant!B46</f>
        <v>Formations technique et fonctionnelle à l'étranger</v>
      </c>
      <c r="C50" s="381" t="str">
        <f>+Consultant!D46</f>
        <v>SQC</v>
      </c>
      <c r="D50" s="381" t="str">
        <f>+Consultant!F46</f>
        <v>Forfait</v>
      </c>
      <c r="E50" s="384">
        <f>+Consultant!C46</f>
        <v>48390</v>
      </c>
      <c r="F50" s="381" t="str">
        <f>Consultant!E46</f>
        <v>A priori</v>
      </c>
      <c r="G50" s="387">
        <f>Consultant!L47</f>
        <v>42858</v>
      </c>
      <c r="H50" s="387">
        <f>Consultant!AC47</f>
        <v>42768</v>
      </c>
      <c r="I50" s="390"/>
    </row>
    <row r="51" spans="1:9" ht="12.75">
      <c r="A51" s="331"/>
      <c r="B51" s="367"/>
      <c r="C51" s="382"/>
      <c r="D51" s="382"/>
      <c r="E51" s="385"/>
      <c r="F51" s="382"/>
      <c r="G51" s="391"/>
      <c r="H51" s="391"/>
      <c r="I51" s="390"/>
    </row>
    <row r="52" spans="1:9" ht="12.75">
      <c r="A52" s="332"/>
      <c r="B52" s="368"/>
      <c r="C52" s="383"/>
      <c r="D52" s="383"/>
      <c r="E52" s="386"/>
      <c r="F52" s="383"/>
      <c r="G52" s="392"/>
      <c r="H52" s="392"/>
      <c r="I52" s="390"/>
    </row>
    <row r="53" spans="1:9" ht="24.75" customHeight="1">
      <c r="A53" s="12"/>
      <c r="B53" s="33" t="s">
        <v>79</v>
      </c>
      <c r="C53" s="32"/>
      <c r="D53" s="32"/>
      <c r="E53" s="134"/>
      <c r="F53" s="32"/>
      <c r="G53" s="133"/>
      <c r="H53" s="133"/>
      <c r="I53" s="32"/>
    </row>
    <row r="54" spans="1:9" ht="15.75" customHeight="1">
      <c r="A54" s="330" t="s">
        <v>158</v>
      </c>
      <c r="B54" s="366" t="str">
        <f>+Consultant!B50</f>
        <v>Programme de formation des PME par la CCIAM</v>
      </c>
      <c r="C54" s="369" t="str">
        <f>+Consultant!D50</f>
        <v>Convention avec la chambre de commerce</v>
      </c>
      <c r="D54" s="381" t="str">
        <f>+Consultant!F50</f>
        <v>Forfait</v>
      </c>
      <c r="E54" s="384">
        <f>+Consultant!C50</f>
        <v>77420</v>
      </c>
      <c r="F54" s="381" t="str">
        <f>Consultant!E50</f>
        <v>A priori</v>
      </c>
      <c r="G54" s="387" t="str">
        <f>Consultant!L51</f>
        <v>NA</v>
      </c>
      <c r="H54" s="387">
        <f>Consultant!AC51</f>
        <v>42796</v>
      </c>
      <c r="I54" s="390"/>
    </row>
    <row r="55" spans="1:9" ht="15.75" customHeight="1">
      <c r="A55" s="331"/>
      <c r="B55" s="367"/>
      <c r="C55" s="393"/>
      <c r="D55" s="367"/>
      <c r="E55" s="395"/>
      <c r="F55" s="367"/>
      <c r="G55" s="391"/>
      <c r="H55" s="391"/>
      <c r="I55" s="390"/>
    </row>
    <row r="56" spans="1:9" ht="15.75" customHeight="1">
      <c r="A56" s="332"/>
      <c r="B56" s="368"/>
      <c r="C56" s="394"/>
      <c r="D56" s="368"/>
      <c r="E56" s="396"/>
      <c r="F56" s="368"/>
      <c r="G56" s="392"/>
      <c r="H56" s="392"/>
      <c r="I56" s="390"/>
    </row>
    <row r="57" spans="1:9" ht="9.75" customHeight="1">
      <c r="A57" s="135"/>
      <c r="B57" s="136"/>
      <c r="C57" s="135"/>
      <c r="D57" s="135"/>
      <c r="E57" s="137"/>
      <c r="F57" s="135"/>
      <c r="G57" s="138"/>
      <c r="H57" s="138"/>
      <c r="I57" s="135"/>
    </row>
    <row r="58" spans="1:9" ht="21.75" customHeight="1">
      <c r="A58" s="330" t="s">
        <v>159</v>
      </c>
      <c r="B58" s="366" t="str">
        <f>+Consultant!B53</f>
        <v>Formation pour les usagers et les douaniers sur les procédures douanières, réglementation douanière, et nouvelles procédures pour le traitement automatique de la déclaration</v>
      </c>
      <c r="C58" s="369" t="str">
        <f>+Consultant!D53</f>
        <v>Convention avec l’Institut de Formation de la Douane</v>
      </c>
      <c r="D58" s="381" t="str">
        <f>+Consultant!F53</f>
        <v>Forfait</v>
      </c>
      <c r="E58" s="384">
        <f>+Consultant!C53</f>
        <v>12900</v>
      </c>
      <c r="F58" s="381" t="str">
        <f>Consultant!E53</f>
        <v>A priori</v>
      </c>
      <c r="G58" s="387" t="str">
        <f>Consultant!L54</f>
        <v>NA</v>
      </c>
      <c r="H58" s="387">
        <f>Consultant!AC54</f>
        <v>42796</v>
      </c>
      <c r="I58" s="390"/>
    </row>
    <row r="59" spans="1:9" ht="21.75" customHeight="1">
      <c r="A59" s="331"/>
      <c r="B59" s="367"/>
      <c r="C59" s="393"/>
      <c r="D59" s="367"/>
      <c r="E59" s="395"/>
      <c r="F59" s="367"/>
      <c r="G59" s="391"/>
      <c r="H59" s="391"/>
      <c r="I59" s="390"/>
    </row>
    <row r="60" spans="1:9" ht="21.75" customHeight="1">
      <c r="A60" s="332"/>
      <c r="B60" s="368"/>
      <c r="C60" s="394"/>
      <c r="D60" s="368"/>
      <c r="E60" s="396"/>
      <c r="F60" s="368"/>
      <c r="G60" s="392"/>
      <c r="H60" s="392"/>
      <c r="I60" s="390"/>
    </row>
    <row r="61" spans="1:9" ht="9.75" customHeight="1" thickBot="1">
      <c r="A61" s="135"/>
      <c r="B61" s="136"/>
      <c r="C61" s="135"/>
      <c r="D61" s="135"/>
      <c r="E61" s="137"/>
      <c r="F61" s="135"/>
      <c r="G61" s="138"/>
      <c r="H61" s="138"/>
      <c r="I61" s="135"/>
    </row>
    <row r="62" spans="1:9" ht="16.5" thickTop="1">
      <c r="A62" s="12"/>
      <c r="B62" s="372" t="s">
        <v>54</v>
      </c>
      <c r="C62" s="372"/>
      <c r="D62" s="372"/>
      <c r="E62" s="375">
        <f>SUM(E22:E60)</f>
        <v>754845</v>
      </c>
      <c r="F62" s="372"/>
      <c r="G62" s="372"/>
      <c r="H62" s="372"/>
      <c r="I62" s="372"/>
    </row>
    <row r="63" spans="1:9" ht="15.75">
      <c r="A63" s="12"/>
      <c r="B63" s="373"/>
      <c r="C63" s="373"/>
      <c r="D63" s="373"/>
      <c r="E63" s="376"/>
      <c r="F63" s="373"/>
      <c r="G63" s="373"/>
      <c r="H63" s="373"/>
      <c r="I63" s="373"/>
    </row>
    <row r="64" spans="1:9" ht="15.75">
      <c r="A64" s="12"/>
      <c r="B64" s="374"/>
      <c r="C64" s="374"/>
      <c r="D64" s="374"/>
      <c r="E64" s="377"/>
      <c r="F64" s="374"/>
      <c r="G64" s="374"/>
      <c r="H64" s="374"/>
      <c r="I64" s="374"/>
    </row>
  </sheetData>
  <sheetProtection/>
  <mergeCells count="122">
    <mergeCell ref="H58:H60"/>
    <mergeCell ref="I58:I60"/>
    <mergeCell ref="B50:B52"/>
    <mergeCell ref="C50:C52"/>
    <mergeCell ref="D50:D52"/>
    <mergeCell ref="E50:E52"/>
    <mergeCell ref="F50:F52"/>
    <mergeCell ref="G50:G52"/>
    <mergeCell ref="H50:H52"/>
    <mergeCell ref="I50:I52"/>
    <mergeCell ref="B58:B60"/>
    <mergeCell ref="C58:C60"/>
    <mergeCell ref="D58:D60"/>
    <mergeCell ref="E58:E60"/>
    <mergeCell ref="F58:F60"/>
    <mergeCell ref="G58:G60"/>
    <mergeCell ref="H46:H48"/>
    <mergeCell ref="I46:I48"/>
    <mergeCell ref="H54:H56"/>
    <mergeCell ref="I54:I56"/>
    <mergeCell ref="B54:B56"/>
    <mergeCell ref="C54:C56"/>
    <mergeCell ref="D54:D56"/>
    <mergeCell ref="E54:E56"/>
    <mergeCell ref="F54:F56"/>
    <mergeCell ref="G54:G56"/>
    <mergeCell ref="B46:B48"/>
    <mergeCell ref="C46:C48"/>
    <mergeCell ref="D46:D48"/>
    <mergeCell ref="E46:E48"/>
    <mergeCell ref="F46:F48"/>
    <mergeCell ref="G46:G48"/>
    <mergeCell ref="H34:H36"/>
    <mergeCell ref="I34:I36"/>
    <mergeCell ref="B38:B40"/>
    <mergeCell ref="C38:C40"/>
    <mergeCell ref="D38:D40"/>
    <mergeCell ref="E38:E40"/>
    <mergeCell ref="F38:F40"/>
    <mergeCell ref="G38:G40"/>
    <mergeCell ref="H38:H40"/>
    <mergeCell ref="I38:I40"/>
    <mergeCell ref="H30:H32"/>
    <mergeCell ref="I30:I32"/>
    <mergeCell ref="B30:B32"/>
    <mergeCell ref="C30:C32"/>
    <mergeCell ref="B34:B36"/>
    <mergeCell ref="C34:C36"/>
    <mergeCell ref="D34:D36"/>
    <mergeCell ref="E34:E36"/>
    <mergeCell ref="F34:F36"/>
    <mergeCell ref="G34:G36"/>
    <mergeCell ref="B62:B64"/>
    <mergeCell ref="C62:C64"/>
    <mergeCell ref="D62:D64"/>
    <mergeCell ref="E62:E64"/>
    <mergeCell ref="F62:F64"/>
    <mergeCell ref="G62:G64"/>
    <mergeCell ref="D26:D28"/>
    <mergeCell ref="E26:E28"/>
    <mergeCell ref="F26:F28"/>
    <mergeCell ref="G26:G28"/>
    <mergeCell ref="H62:H64"/>
    <mergeCell ref="I62:I64"/>
    <mergeCell ref="D30:D32"/>
    <mergeCell ref="E30:E32"/>
    <mergeCell ref="F30:F32"/>
    <mergeCell ref="G30:G32"/>
    <mergeCell ref="H26:H28"/>
    <mergeCell ref="I26:I28"/>
    <mergeCell ref="B22:B24"/>
    <mergeCell ref="C22:C24"/>
    <mergeCell ref="D22:D24"/>
    <mergeCell ref="E22:E24"/>
    <mergeCell ref="F22:F24"/>
    <mergeCell ref="I22:I24"/>
    <mergeCell ref="B26:B28"/>
    <mergeCell ref="C26:C28"/>
    <mergeCell ref="C2:F2"/>
    <mergeCell ref="H2:I2"/>
    <mergeCell ref="A4:A11"/>
    <mergeCell ref="B4:C4"/>
    <mergeCell ref="D4:I4"/>
    <mergeCell ref="B5:C5"/>
    <mergeCell ref="D5:I5"/>
    <mergeCell ref="B6:C6"/>
    <mergeCell ref="D6:I6"/>
    <mergeCell ref="B7:C7"/>
    <mergeCell ref="D7:I7"/>
    <mergeCell ref="B8:C8"/>
    <mergeCell ref="D8:I8"/>
    <mergeCell ref="B9:C9"/>
    <mergeCell ref="D9:I9"/>
    <mergeCell ref="B10:C10"/>
    <mergeCell ref="D10:I10"/>
    <mergeCell ref="B11:C11"/>
    <mergeCell ref="D11:I11"/>
    <mergeCell ref="A14:A18"/>
    <mergeCell ref="D14:E14"/>
    <mergeCell ref="F14:H14"/>
    <mergeCell ref="D15:E18"/>
    <mergeCell ref="F15:H16"/>
    <mergeCell ref="F17:H17"/>
    <mergeCell ref="F18:H18"/>
    <mergeCell ref="A46:A48"/>
    <mergeCell ref="A50:A52"/>
    <mergeCell ref="A54:A56"/>
    <mergeCell ref="A58:A60"/>
    <mergeCell ref="A42:A44"/>
    <mergeCell ref="A22:A24"/>
    <mergeCell ref="A26:A28"/>
    <mergeCell ref="A30:A32"/>
    <mergeCell ref="A34:A36"/>
    <mergeCell ref="A38:A40"/>
    <mergeCell ref="H42:H44"/>
    <mergeCell ref="I42:I44"/>
    <mergeCell ref="B42:B44"/>
    <mergeCell ref="C42:C44"/>
    <mergeCell ref="D42:D44"/>
    <mergeCell ref="E42:E44"/>
    <mergeCell ref="F42:F44"/>
    <mergeCell ref="G42:G44"/>
  </mergeCells>
  <printOptions/>
  <pageMargins left="0.7" right="0.7" top="0.75" bottom="0.75" header="0.3" footer="0.3"/>
  <pageSetup horizontalDpi="600" verticalDpi="600" orientation="portrait" paperSize="9" r:id="rId1"/>
  <ignoredErrors>
    <ignoredError sqref="C47:H60 B46:B60 C46:F46 H46" unlockedFormula="1"/>
    <ignoredError sqref="A54:A6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S28"/>
  <sheetViews>
    <sheetView zoomScale="87" zoomScaleNormal="87" zoomScalePageLayoutView="0" workbookViewId="0" topLeftCell="A1">
      <selection activeCell="H18" sqref="H18"/>
    </sheetView>
  </sheetViews>
  <sheetFormatPr defaultColWidth="11.421875" defaultRowHeight="12.75"/>
  <cols>
    <col min="1" max="1" width="3.57421875" style="0" customWidth="1"/>
    <col min="2" max="2" width="54.8515625" style="0" customWidth="1"/>
    <col min="3" max="3" width="14.140625" style="0" customWidth="1"/>
    <col min="4" max="4" width="16.8515625" style="0" customWidth="1"/>
    <col min="5" max="5" width="12.8515625" style="0" customWidth="1"/>
    <col min="6" max="6" width="11.140625" style="0" customWidth="1"/>
    <col min="7" max="7" width="14.00390625" style="0" customWidth="1"/>
    <col min="8" max="8" width="29.421875" style="0" customWidth="1"/>
    <col min="9" max="9" width="11.57421875" style="0" bestFit="1" customWidth="1"/>
    <col min="13" max="13" width="14.57421875" style="0" customWidth="1"/>
  </cols>
  <sheetData>
    <row r="1" spans="1:13" ht="15.75">
      <c r="A1" s="4" t="s">
        <v>137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8.75">
      <c r="A2" s="4"/>
      <c r="B2" s="244" t="s">
        <v>42</v>
      </c>
      <c r="C2" s="244"/>
      <c r="D2" s="244"/>
      <c r="E2" s="4"/>
      <c r="F2" s="245" t="s">
        <v>93</v>
      </c>
      <c r="G2" s="245"/>
      <c r="H2" s="245"/>
      <c r="I2" s="4"/>
      <c r="J2" s="4"/>
      <c r="K2" s="4"/>
      <c r="L2" s="4"/>
      <c r="M2" s="4"/>
    </row>
    <row r="3" spans="1:13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 t="s">
        <v>137</v>
      </c>
    </row>
    <row r="4" spans="1:13" ht="20.25" thickBot="1">
      <c r="A4" s="10" t="s">
        <v>94</v>
      </c>
      <c r="B4" s="10" t="s">
        <v>43</v>
      </c>
      <c r="C4" s="10"/>
      <c r="D4" s="10"/>
      <c r="E4" s="6"/>
      <c r="F4" s="4"/>
      <c r="G4" s="4"/>
      <c r="H4" s="4"/>
      <c r="I4" s="4"/>
      <c r="J4" s="4"/>
      <c r="K4" s="4"/>
      <c r="L4" s="34"/>
      <c r="M4" s="4"/>
    </row>
    <row r="5" spans="1:8" ht="15" customHeight="1">
      <c r="A5" s="308"/>
      <c r="B5" s="175" t="s">
        <v>44</v>
      </c>
      <c r="C5" s="360" t="s">
        <v>95</v>
      </c>
      <c r="D5" s="361"/>
      <c r="E5" s="361"/>
      <c r="F5" s="361"/>
      <c r="G5" s="361"/>
      <c r="H5" s="362"/>
    </row>
    <row r="6" spans="1:8" ht="15" customHeight="1">
      <c r="A6" s="309"/>
      <c r="B6" s="176" t="s">
        <v>45</v>
      </c>
      <c r="C6" s="349" t="s">
        <v>96</v>
      </c>
      <c r="D6" s="350"/>
      <c r="E6" s="350"/>
      <c r="F6" s="350"/>
      <c r="G6" s="350"/>
      <c r="H6" s="351"/>
    </row>
    <row r="7" spans="1:8" ht="15" customHeight="1">
      <c r="A7" s="309"/>
      <c r="B7" s="176" t="s">
        <v>46</v>
      </c>
      <c r="C7" s="363" t="s">
        <v>97</v>
      </c>
      <c r="D7" s="364"/>
      <c r="E7" s="364"/>
      <c r="F7" s="364"/>
      <c r="G7" s="364"/>
      <c r="H7" s="365"/>
    </row>
    <row r="8" spans="1:8" ht="15" customHeight="1">
      <c r="A8" s="309"/>
      <c r="B8" s="176" t="s">
        <v>98</v>
      </c>
      <c r="C8" s="349" t="s">
        <v>99</v>
      </c>
      <c r="D8" s="350"/>
      <c r="E8" s="350"/>
      <c r="F8" s="350"/>
      <c r="G8" s="350"/>
      <c r="H8" s="351"/>
    </row>
    <row r="9" spans="1:8" ht="24.75" customHeight="1">
      <c r="A9" s="309"/>
      <c r="B9" s="176" t="s">
        <v>47</v>
      </c>
      <c r="C9" s="353" t="s">
        <v>152</v>
      </c>
      <c r="D9" s="354"/>
      <c r="E9" s="354"/>
      <c r="F9" s="354"/>
      <c r="G9" s="354"/>
      <c r="H9" s="355"/>
    </row>
    <row r="10" spans="1:8" ht="15" customHeight="1">
      <c r="A10" s="309"/>
      <c r="B10" s="176" t="s">
        <v>48</v>
      </c>
      <c r="C10" s="356" t="s">
        <v>153</v>
      </c>
      <c r="D10" s="357"/>
      <c r="E10" s="357"/>
      <c r="F10" s="357"/>
      <c r="G10" s="357"/>
      <c r="H10" s="358"/>
    </row>
    <row r="11" spans="1:8" ht="15" customHeight="1">
      <c r="A11" s="309"/>
      <c r="B11" s="176" t="s">
        <v>49</v>
      </c>
      <c r="C11" s="356" t="s">
        <v>100</v>
      </c>
      <c r="D11" s="357"/>
      <c r="E11" s="357"/>
      <c r="F11" s="357"/>
      <c r="G11" s="357"/>
      <c r="H11" s="358"/>
    </row>
    <row r="12" spans="1:8" ht="15" customHeight="1" thickBot="1">
      <c r="A12" s="310"/>
      <c r="B12" s="177" t="s">
        <v>50</v>
      </c>
      <c r="C12" s="334" t="s">
        <v>164</v>
      </c>
      <c r="D12" s="335"/>
      <c r="E12" s="335"/>
      <c r="F12" s="335"/>
      <c r="G12" s="335"/>
      <c r="H12" s="336"/>
    </row>
    <row r="13" spans="1:13" ht="15.75">
      <c r="A13" s="4"/>
      <c r="B13" s="4"/>
      <c r="C13" s="8"/>
      <c r="D13" s="8"/>
      <c r="E13" s="8"/>
      <c r="F13" s="8"/>
      <c r="G13" s="8"/>
      <c r="H13" s="8"/>
      <c r="I13" s="4"/>
      <c r="J13" s="4"/>
      <c r="K13" s="4"/>
      <c r="L13" s="4"/>
      <c r="M13" s="4"/>
    </row>
    <row r="14" spans="1:13" ht="20.25" thickBot="1">
      <c r="A14" s="10" t="s">
        <v>101</v>
      </c>
      <c r="B14" s="10" t="s">
        <v>102</v>
      </c>
      <c r="C14" s="4"/>
      <c r="D14" s="4"/>
      <c r="E14" s="4"/>
      <c r="F14" s="4"/>
      <c r="G14" s="4"/>
      <c r="H14" s="4"/>
      <c r="I14" s="4"/>
      <c r="J14" s="4"/>
      <c r="K14" s="4"/>
      <c r="L14" s="34"/>
      <c r="M14" s="4"/>
    </row>
    <row r="15" spans="1:18" s="51" customFormat="1" ht="50.25" customHeight="1">
      <c r="A15" s="47"/>
      <c r="B15" s="80" t="s">
        <v>2</v>
      </c>
      <c r="C15" s="49" t="s">
        <v>4</v>
      </c>
      <c r="D15" s="50" t="s">
        <v>103</v>
      </c>
      <c r="E15" s="255" t="s">
        <v>117</v>
      </c>
      <c r="F15" s="255"/>
      <c r="G15" s="256"/>
      <c r="R15" s="52"/>
    </row>
    <row r="16" spans="1:19" s="35" customFormat="1" ht="19.5" customHeight="1">
      <c r="A16" s="53"/>
      <c r="B16" s="81" t="s">
        <v>105</v>
      </c>
      <c r="C16" s="82" t="s">
        <v>106</v>
      </c>
      <c r="D16" s="337" t="s">
        <v>107</v>
      </c>
      <c r="E16" s="83" t="s">
        <v>108</v>
      </c>
      <c r="F16" s="83"/>
      <c r="G16" s="84"/>
      <c r="K16" s="38"/>
      <c r="R16" s="39"/>
      <c r="S16" s="37"/>
    </row>
    <row r="17" spans="1:19" s="35" customFormat="1" ht="19.5" customHeight="1" thickBot="1">
      <c r="A17" s="56"/>
      <c r="B17" s="85" t="s">
        <v>139</v>
      </c>
      <c r="C17" s="86" t="s">
        <v>106</v>
      </c>
      <c r="D17" s="338"/>
      <c r="E17" s="87" t="s">
        <v>108</v>
      </c>
      <c r="F17" s="87"/>
      <c r="G17" s="88"/>
      <c r="K17" s="38"/>
      <c r="L17" s="59"/>
      <c r="R17" s="39"/>
      <c r="S17" s="37"/>
    </row>
    <row r="18" spans="1:13" ht="15.75">
      <c r="A18" s="4"/>
      <c r="B18" s="7"/>
      <c r="C18" s="9"/>
      <c r="D18" s="9"/>
      <c r="E18" s="9"/>
      <c r="F18" s="9"/>
      <c r="G18" s="4"/>
      <c r="H18" s="4"/>
      <c r="I18" s="4"/>
      <c r="J18" s="4"/>
      <c r="K18" s="4"/>
      <c r="L18" s="4"/>
      <c r="M18" s="4"/>
    </row>
    <row r="19" spans="1:13" ht="19.5">
      <c r="A19" s="5" t="s">
        <v>51</v>
      </c>
      <c r="B19" s="5" t="s">
        <v>110</v>
      </c>
      <c r="C19" s="5"/>
      <c r="D19" s="5"/>
      <c r="E19" s="9"/>
      <c r="F19" s="9"/>
      <c r="G19" s="9"/>
      <c r="H19" s="9"/>
      <c r="I19" s="9"/>
      <c r="J19" s="9"/>
      <c r="K19" s="9"/>
      <c r="L19" s="9"/>
      <c r="M19" s="9"/>
    </row>
    <row r="20" spans="1:13" ht="63">
      <c r="A20" s="89"/>
      <c r="B20" s="183" t="s">
        <v>140</v>
      </c>
      <c r="C20" s="184" t="s">
        <v>141</v>
      </c>
      <c r="D20" s="184" t="s">
        <v>84</v>
      </c>
      <c r="E20" s="184" t="s">
        <v>142</v>
      </c>
      <c r="F20" s="185" t="s">
        <v>143</v>
      </c>
      <c r="G20" s="184" t="s">
        <v>86</v>
      </c>
      <c r="H20" s="184" t="s">
        <v>144</v>
      </c>
      <c r="I20" s="184" t="s">
        <v>145</v>
      </c>
      <c r="J20" s="184" t="s">
        <v>52</v>
      </c>
      <c r="K20" s="184" t="s">
        <v>87</v>
      </c>
      <c r="L20" s="184" t="s">
        <v>53</v>
      </c>
      <c r="M20" s="184" t="s">
        <v>1</v>
      </c>
    </row>
    <row r="21" spans="1:13" ht="12.75">
      <c r="A21" s="420" t="s">
        <v>94</v>
      </c>
      <c r="B21" s="426" t="s">
        <v>138</v>
      </c>
      <c r="C21" s="407">
        <v>1</v>
      </c>
      <c r="D21" s="369" t="s">
        <v>146</v>
      </c>
      <c r="E21" s="423">
        <v>77420</v>
      </c>
      <c r="F21" s="407" t="s">
        <v>64</v>
      </c>
      <c r="G21" s="407" t="s">
        <v>89</v>
      </c>
      <c r="H21" s="407" t="s">
        <v>136</v>
      </c>
      <c r="I21" s="407" t="s">
        <v>88</v>
      </c>
      <c r="J21" s="407" t="s">
        <v>6</v>
      </c>
      <c r="K21" s="409">
        <v>42823</v>
      </c>
      <c r="L21" s="409">
        <v>43056</v>
      </c>
      <c r="M21" s="407" t="s">
        <v>137</v>
      </c>
    </row>
    <row r="22" spans="1:13" ht="12.75">
      <c r="A22" s="421"/>
      <c r="B22" s="427"/>
      <c r="C22" s="407"/>
      <c r="D22" s="407"/>
      <c r="E22" s="424"/>
      <c r="F22" s="407"/>
      <c r="G22" s="407"/>
      <c r="H22" s="407"/>
      <c r="I22" s="407"/>
      <c r="J22" s="407"/>
      <c r="K22" s="409"/>
      <c r="L22" s="409"/>
      <c r="M22" s="407"/>
    </row>
    <row r="23" spans="1:13" ht="12.75">
      <c r="A23" s="422"/>
      <c r="B23" s="428"/>
      <c r="C23" s="408"/>
      <c r="D23" s="408"/>
      <c r="E23" s="425"/>
      <c r="F23" s="408"/>
      <c r="G23" s="408"/>
      <c r="H23" s="408"/>
      <c r="I23" s="408"/>
      <c r="J23" s="408"/>
      <c r="K23" s="410"/>
      <c r="L23" s="410"/>
      <c r="M23" s="408"/>
    </row>
    <row r="24" spans="1:13" ht="16.5" thickBot="1">
      <c r="A24" s="14"/>
      <c r="B24" s="14"/>
      <c r="C24" s="14"/>
      <c r="D24" s="14"/>
      <c r="E24" s="90"/>
      <c r="F24" s="14"/>
      <c r="G24" s="14"/>
      <c r="H24" s="14"/>
      <c r="I24" s="14"/>
      <c r="J24" s="14"/>
      <c r="K24" s="91"/>
      <c r="L24" s="91"/>
      <c r="M24" s="14"/>
    </row>
    <row r="25" spans="1:13" ht="16.5" thickTop="1">
      <c r="A25" s="397"/>
      <c r="B25" s="398" t="s">
        <v>54</v>
      </c>
      <c r="C25" s="401"/>
      <c r="D25" s="186"/>
      <c r="E25" s="404">
        <f>SUM(E21:E24)</f>
        <v>77420</v>
      </c>
      <c r="F25" s="411"/>
      <c r="G25" s="412"/>
      <c r="H25" s="412"/>
      <c r="I25" s="412"/>
      <c r="J25" s="412"/>
      <c r="K25" s="412"/>
      <c r="L25" s="412"/>
      <c r="M25" s="413"/>
    </row>
    <row r="26" spans="1:13" ht="15.75">
      <c r="A26" s="397"/>
      <c r="B26" s="399"/>
      <c r="C26" s="402"/>
      <c r="D26" s="187"/>
      <c r="E26" s="405"/>
      <c r="F26" s="414"/>
      <c r="G26" s="415"/>
      <c r="H26" s="415"/>
      <c r="I26" s="415"/>
      <c r="J26" s="415"/>
      <c r="K26" s="415"/>
      <c r="L26" s="415"/>
      <c r="M26" s="416"/>
    </row>
    <row r="27" spans="1:13" ht="15.75">
      <c r="A27" s="397"/>
      <c r="B27" s="400"/>
      <c r="C27" s="403"/>
      <c r="D27" s="188"/>
      <c r="E27" s="406"/>
      <c r="F27" s="417"/>
      <c r="G27" s="418"/>
      <c r="H27" s="418"/>
      <c r="I27" s="418"/>
      <c r="J27" s="418"/>
      <c r="K27" s="418"/>
      <c r="L27" s="418"/>
      <c r="M27" s="419"/>
    </row>
    <row r="28" spans="1:9" ht="15.75">
      <c r="A28" s="12"/>
      <c r="B28" s="4"/>
      <c r="C28" s="4"/>
      <c r="D28" s="4"/>
      <c r="E28" s="4"/>
      <c r="F28" s="4"/>
      <c r="G28" s="4"/>
      <c r="H28" s="4"/>
      <c r="I28" s="4"/>
    </row>
  </sheetData>
  <sheetProtection/>
  <mergeCells count="31">
    <mergeCell ref="D21:D23"/>
    <mergeCell ref="L21:L23"/>
    <mergeCell ref="F25:M27"/>
    <mergeCell ref="F21:F23"/>
    <mergeCell ref="A21:A23"/>
    <mergeCell ref="H21:H23"/>
    <mergeCell ref="E21:E23"/>
    <mergeCell ref="M21:M23"/>
    <mergeCell ref="I21:I23"/>
    <mergeCell ref="J21:J23"/>
    <mergeCell ref="K21:K23"/>
    <mergeCell ref="B2:D2"/>
    <mergeCell ref="F2:H2"/>
    <mergeCell ref="C8:H8"/>
    <mergeCell ref="A25:A27"/>
    <mergeCell ref="B25:B27"/>
    <mergeCell ref="C25:C27"/>
    <mergeCell ref="E25:E27"/>
    <mergeCell ref="G21:G23"/>
    <mergeCell ref="B21:B23"/>
    <mergeCell ref="C21:C23"/>
    <mergeCell ref="E15:G15"/>
    <mergeCell ref="D16:D17"/>
    <mergeCell ref="A5:A12"/>
    <mergeCell ref="C5:H5"/>
    <mergeCell ref="C6:H6"/>
    <mergeCell ref="C7:H7"/>
    <mergeCell ref="C12:H12"/>
    <mergeCell ref="C9:H9"/>
    <mergeCell ref="C10:H10"/>
    <mergeCell ref="C11:H11"/>
  </mergeCells>
  <printOptions/>
  <pageMargins left="0.7" right="0.7" top="0.75" bottom="0.75" header="0.3" footer="0.3"/>
  <pageSetup horizontalDpi="600" verticalDpi="600" orientation="portrait" paperSize="9" r:id="rId1"/>
  <ignoredErrors>
    <ignoredError sqref="A4 A14:A17 A18:A20 A13 A22:A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</dc:creator>
  <cp:keywords/>
  <dc:description/>
  <cp:lastModifiedBy>BROU, KOUA ALBERT</cp:lastModifiedBy>
  <cp:lastPrinted>2017-02-02T08:36:17Z</cp:lastPrinted>
  <dcterms:created xsi:type="dcterms:W3CDTF">2009-02-20T12:29:14Z</dcterms:created>
  <dcterms:modified xsi:type="dcterms:W3CDTF">2017-02-23T10:16:11Z</dcterms:modified>
  <cp:category/>
  <cp:version/>
  <cp:contentType/>
  <cp:contentStatus/>
</cp:coreProperties>
</file>